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05" yWindow="855" windowWidth="22245" windowHeight="7560" tabRatio="853"/>
  </bookViews>
  <sheets>
    <sheet name="データ表 (2019)" sheetId="14" r:id="rId1"/>
    <sheet name="データ表 (2014)" sheetId="13" r:id="rId2"/>
    <sheet name="データ表 (2009)" sheetId="12" r:id="rId3"/>
    <sheet name="データ表 (2004)" sheetId="10" r:id="rId4"/>
    <sheet name="データ表（1999）" sheetId="11" r:id="rId5"/>
  </sheets>
  <externalReferences>
    <externalReference r:id="rId6"/>
  </externalReferences>
  <definedNames>
    <definedName name="_xlnm.Print_Area" localSheetId="3">'データ表 (2004)'!$B$2:$J$17</definedName>
    <definedName name="_xlnm.Print_Area" localSheetId="2">'データ表 (2009)'!$B$2:$Z$14</definedName>
    <definedName name="_xlnm.Print_Area" localSheetId="1">'データ表 (2014)'!$B$2:$Z$14</definedName>
    <definedName name="_xlnm.Print_Area" localSheetId="0">'データ表 (2019)'!$B$2:$AB$14</definedName>
    <definedName name="_xlnm.Print_Area" localSheetId="4">'データ表（1999）'!$B$2:$J$17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Q14" i="14" l="1"/>
  <c r="R14" i="14" s="1"/>
  <c r="R15" i="14"/>
  <c r="R13" i="14"/>
  <c r="R12" i="14"/>
  <c r="R11" i="14"/>
  <c r="R10" i="14"/>
  <c r="R9" i="14"/>
  <c r="R8" i="14"/>
  <c r="O14" i="14"/>
  <c r="O16" i="14"/>
  <c r="M14" i="14"/>
  <c r="K14" i="14"/>
  <c r="I14" i="14"/>
  <c r="G14" i="14"/>
  <c r="M16" i="14"/>
  <c r="K16" i="14"/>
  <c r="I16" i="14"/>
  <c r="G16" i="14"/>
  <c r="E16" i="14"/>
  <c r="E14" i="14"/>
  <c r="Q16" i="14" l="1"/>
  <c r="R16" i="14" s="1"/>
  <c r="P16" i="14"/>
  <c r="L16" i="14"/>
  <c r="H16" i="14"/>
  <c r="P13" i="14"/>
  <c r="P11" i="14"/>
  <c r="L10" i="14"/>
  <c r="P9" i="14"/>
  <c r="H14" i="14" l="1"/>
  <c r="P14" i="14"/>
  <c r="L8" i="14"/>
  <c r="L12" i="14"/>
  <c r="L14" i="14"/>
  <c r="L15" i="14"/>
  <c r="H13" i="14"/>
  <c r="H11" i="14"/>
  <c r="H9" i="14"/>
  <c r="N13" i="14"/>
  <c r="N11" i="14"/>
  <c r="N9" i="14"/>
  <c r="N15" i="14"/>
  <c r="N12" i="14"/>
  <c r="N10" i="14"/>
  <c r="N8" i="14"/>
  <c r="N16" i="14"/>
  <c r="J15" i="14"/>
  <c r="J12" i="14"/>
  <c r="J10" i="14"/>
  <c r="J8" i="14"/>
  <c r="J13" i="14"/>
  <c r="J11" i="14"/>
  <c r="J9" i="14"/>
  <c r="J16" i="14"/>
  <c r="F13" i="14"/>
  <c r="F11" i="14"/>
  <c r="F9" i="14"/>
  <c r="F15" i="14"/>
  <c r="F12" i="14"/>
  <c r="F10" i="14"/>
  <c r="F8" i="14"/>
  <c r="F16" i="14"/>
  <c r="H8" i="14"/>
  <c r="P8" i="14"/>
  <c r="L9" i="14"/>
  <c r="H10" i="14"/>
  <c r="P10" i="14"/>
  <c r="L11" i="14"/>
  <c r="H12" i="14"/>
  <c r="P12" i="14"/>
  <c r="L13" i="14"/>
  <c r="F14" i="14"/>
  <c r="J14" i="14"/>
  <c r="N14" i="14"/>
  <c r="H15" i="14"/>
  <c r="P15" i="14"/>
  <c r="O14" i="13"/>
  <c r="M14" i="13"/>
  <c r="K14" i="13"/>
  <c r="I14" i="13"/>
  <c r="G14" i="13"/>
  <c r="E14" i="13"/>
  <c r="O16" i="13"/>
  <c r="P16" i="13" s="1"/>
  <c r="M16" i="13"/>
  <c r="N16" i="13" s="1"/>
  <c r="K16" i="13"/>
  <c r="L16" i="13" s="1"/>
  <c r="I16" i="13"/>
  <c r="J16" i="13" s="1"/>
  <c r="G16" i="13"/>
  <c r="H16" i="13" s="1"/>
  <c r="E16" i="13"/>
  <c r="F16" i="13" s="1"/>
  <c r="P15" i="13"/>
  <c r="F13" i="13"/>
  <c r="F12" i="13"/>
  <c r="F11" i="13"/>
  <c r="F10" i="13"/>
  <c r="F9" i="13"/>
  <c r="H8" i="13"/>
  <c r="F8" i="13"/>
  <c r="P8" i="13" l="1"/>
  <c r="P9" i="13"/>
  <c r="P10" i="13"/>
  <c r="P11" i="13"/>
  <c r="P12" i="13"/>
  <c r="P14" i="13"/>
  <c r="N8" i="13"/>
  <c r="N9" i="13"/>
  <c r="L11" i="13"/>
  <c r="L8" i="13"/>
  <c r="L9" i="13"/>
  <c r="L10" i="13"/>
  <c r="L13" i="13"/>
  <c r="L15" i="13"/>
  <c r="J9" i="13"/>
  <c r="J8" i="13"/>
  <c r="J10" i="13"/>
  <c r="J11" i="13"/>
  <c r="J15" i="13"/>
  <c r="H11" i="13"/>
  <c r="H9" i="13"/>
  <c r="H10" i="13"/>
  <c r="H13" i="13"/>
  <c r="H12" i="13"/>
  <c r="H15" i="13"/>
  <c r="P13" i="13"/>
  <c r="N10" i="13"/>
  <c r="N11" i="13"/>
  <c r="N12" i="13"/>
  <c r="N15" i="13"/>
  <c r="N13" i="13"/>
  <c r="N14" i="13"/>
  <c r="L12" i="13"/>
  <c r="L14" i="13"/>
  <c r="J12" i="13"/>
  <c r="J13" i="13"/>
  <c r="J14" i="13"/>
  <c r="H14" i="13"/>
  <c r="F14" i="13"/>
  <c r="F15" i="13"/>
  <c r="S15" i="11"/>
  <c r="Q15" i="11"/>
  <c r="Q15" i="10"/>
  <c r="E7" i="10" s="1"/>
  <c r="G16" i="12"/>
  <c r="E16" i="12"/>
  <c r="F11" i="12" s="1"/>
  <c r="F15" i="12"/>
  <c r="O16" i="12" l="1"/>
  <c r="P9" i="12" s="1"/>
  <c r="M16" i="12"/>
  <c r="N10" i="12" s="1"/>
  <c r="K16" i="12"/>
  <c r="L9" i="12" s="1"/>
  <c r="I16" i="12"/>
  <c r="J10" i="12" s="1"/>
  <c r="H9" i="12"/>
  <c r="F10" i="12"/>
  <c r="F8" i="12" l="1"/>
  <c r="F13" i="12"/>
  <c r="F9" i="12"/>
  <c r="H16" i="12"/>
  <c r="H14" i="12"/>
  <c r="H12" i="12"/>
  <c r="H10" i="12"/>
  <c r="J8" i="12"/>
  <c r="J15" i="12"/>
  <c r="J13" i="12"/>
  <c r="J11" i="12"/>
  <c r="J9" i="12"/>
  <c r="L16" i="12"/>
  <c r="L14" i="12"/>
  <c r="L12" i="12"/>
  <c r="L10" i="12"/>
  <c r="N8" i="12"/>
  <c r="N15" i="12"/>
  <c r="N13" i="12"/>
  <c r="N11" i="12"/>
  <c r="N9" i="12"/>
  <c r="P16" i="12"/>
  <c r="P14" i="12"/>
  <c r="P12" i="12"/>
  <c r="P10" i="12"/>
  <c r="F16" i="12"/>
  <c r="F14" i="12"/>
  <c r="F12" i="12"/>
  <c r="H8" i="12"/>
  <c r="H15" i="12"/>
  <c r="H13" i="12"/>
  <c r="H11" i="12"/>
  <c r="J16" i="12"/>
  <c r="J14" i="12"/>
  <c r="J12" i="12"/>
  <c r="L8" i="12"/>
  <c r="L15" i="12"/>
  <c r="L13" i="12"/>
  <c r="L11" i="12"/>
  <c r="N16" i="12"/>
  <c r="N14" i="12"/>
  <c r="N12" i="12"/>
  <c r="P8" i="12"/>
  <c r="P15" i="12"/>
  <c r="P13" i="12"/>
  <c r="P11" i="12"/>
  <c r="V15" i="11" l="1"/>
  <c r="J7" i="11" s="1"/>
  <c r="U15" i="11"/>
  <c r="I14" i="11" s="1"/>
  <c r="T15" i="11"/>
  <c r="H14" i="11" s="1"/>
  <c r="G13" i="11"/>
  <c r="R15" i="11"/>
  <c r="F7" i="11" s="1"/>
  <c r="E14" i="11"/>
  <c r="F8" i="11" l="1"/>
  <c r="E9" i="11"/>
  <c r="H9" i="11"/>
  <c r="J9" i="11"/>
  <c r="J10" i="11"/>
  <c r="F11" i="11"/>
  <c r="I11" i="11"/>
  <c r="F12" i="11"/>
  <c r="E13" i="11"/>
  <c r="I13" i="11"/>
  <c r="F14" i="11"/>
  <c r="E7" i="11"/>
  <c r="J8" i="11"/>
  <c r="F9" i="11"/>
  <c r="I9" i="11"/>
  <c r="F10" i="11"/>
  <c r="E11" i="11"/>
  <c r="H11" i="11"/>
  <c r="J11" i="11"/>
  <c r="J12" i="11"/>
  <c r="F13" i="11"/>
  <c r="J13" i="11"/>
  <c r="J14" i="11"/>
  <c r="H13" i="11"/>
  <c r="G7" i="11"/>
  <c r="H7" i="11"/>
  <c r="G8" i="11"/>
  <c r="G10" i="11"/>
  <c r="G12" i="11"/>
  <c r="G14" i="11"/>
  <c r="I7" i="11"/>
  <c r="H8" i="11"/>
  <c r="H10" i="11"/>
  <c r="H12" i="11"/>
  <c r="E8" i="11"/>
  <c r="I8" i="11"/>
  <c r="G9" i="11"/>
  <c r="E10" i="11"/>
  <c r="I10" i="11"/>
  <c r="G11" i="11"/>
  <c r="E12" i="11"/>
  <c r="I12" i="11"/>
  <c r="V13" i="10"/>
  <c r="V15" i="10" s="1"/>
  <c r="J13" i="10" s="1"/>
  <c r="U13" i="10"/>
  <c r="U15" i="10" s="1"/>
  <c r="T13" i="10"/>
  <c r="T15" i="10" s="1"/>
  <c r="S13" i="10"/>
  <c r="S15" i="10" s="1"/>
  <c r="R13" i="10"/>
  <c r="R15" i="10" s="1"/>
  <c r="F7" i="10" s="1"/>
  <c r="Q13" i="10"/>
  <c r="G11" i="10" l="1"/>
  <c r="G14" i="10"/>
  <c r="G12" i="10"/>
  <c r="G10" i="10"/>
  <c r="G8" i="10"/>
  <c r="G7" i="10"/>
  <c r="G13" i="10"/>
  <c r="G9" i="10"/>
  <c r="H14" i="10"/>
  <c r="H12" i="10"/>
  <c r="H10" i="10"/>
  <c r="H8" i="10"/>
  <c r="H9" i="10"/>
  <c r="H7" i="10"/>
  <c r="H11" i="10"/>
  <c r="E14" i="10"/>
  <c r="E10" i="10"/>
  <c r="E11" i="10"/>
  <c r="E9" i="10"/>
  <c r="E12" i="10"/>
  <c r="E8" i="10"/>
  <c r="I7" i="10"/>
  <c r="I12" i="10"/>
  <c r="I8" i="10"/>
  <c r="I11" i="10"/>
  <c r="I9" i="10"/>
  <c r="I14" i="10"/>
  <c r="I10" i="10"/>
  <c r="J8" i="10"/>
  <c r="F10" i="10"/>
  <c r="J12" i="10"/>
  <c r="H13" i="10"/>
  <c r="F14" i="10"/>
  <c r="J14" i="10"/>
  <c r="E13" i="10"/>
  <c r="I13" i="10"/>
  <c r="J7" i="10"/>
  <c r="F8" i="10"/>
  <c r="J10" i="10"/>
  <c r="F12" i="10"/>
  <c r="F9" i="10"/>
  <c r="J9" i="10"/>
  <c r="F11" i="10"/>
  <c r="J11" i="10"/>
  <c r="F13" i="10"/>
</calcChain>
</file>

<file path=xl/sharedStrings.xml><?xml version="1.0" encoding="utf-8"?>
<sst xmlns="http://schemas.openxmlformats.org/spreadsheetml/2006/main" count="176" uniqueCount="48">
  <si>
    <t>一般小売店</t>
  </si>
  <si>
    <t>スーパー</t>
  </si>
  <si>
    <t>百貨店</t>
  </si>
  <si>
    <t>生協･購買</t>
  </si>
  <si>
    <t>ディスカウントストア</t>
  </si>
  <si>
    <t>通信販売</t>
  </si>
  <si>
    <t>その他</t>
  </si>
  <si>
    <t>（単位：％）</t>
    <rPh sb="1" eb="3">
      <t>タンイ</t>
    </rPh>
    <phoneticPr fontId="1"/>
  </si>
  <si>
    <t xml:space="preserve">5年に1回更新、最終更新日2011/03/28
</t>
    <rPh sb="1" eb="2">
      <t>ネン</t>
    </rPh>
    <phoneticPr fontId="10"/>
  </si>
  <si>
    <t>30歳
未満</t>
    <phoneticPr fontId="1"/>
  </si>
  <si>
    <t>30～
39歳</t>
    <phoneticPr fontId="1"/>
  </si>
  <si>
    <t>50～
59歳</t>
    <phoneticPr fontId="1"/>
  </si>
  <si>
    <t>60～
69歳</t>
    <phoneticPr fontId="1"/>
  </si>
  <si>
    <t>データ元：2009年度総務省統計局調査「全国消費実態調査報告」</t>
    <rPh sb="9" eb="11">
      <t>ネンド</t>
    </rPh>
    <rPh sb="11" eb="13">
      <t>ソウム</t>
    </rPh>
    <rPh sb="13" eb="14">
      <t>ショウ</t>
    </rPh>
    <rPh sb="14" eb="17">
      <t>トウケイキョク</t>
    </rPh>
    <rPh sb="17" eb="19">
      <t>チョウサ</t>
    </rPh>
    <rPh sb="20" eb="22">
      <t>ゼンコク</t>
    </rPh>
    <rPh sb="22" eb="24">
      <t>ショウヒ</t>
    </rPh>
    <rPh sb="24" eb="26">
      <t>ジッタイ</t>
    </rPh>
    <rPh sb="26" eb="28">
      <t>チョウサ</t>
    </rPh>
    <rPh sb="28" eb="30">
      <t>ホウコク</t>
    </rPh>
    <phoneticPr fontId="1"/>
  </si>
  <si>
    <t>データ元：1999年度総務省統計局調査「全国消費実態調査報告」</t>
    <rPh sb="9" eb="11">
      <t>ネンド</t>
    </rPh>
    <rPh sb="11" eb="13">
      <t>ソウム</t>
    </rPh>
    <rPh sb="13" eb="14">
      <t>ショウ</t>
    </rPh>
    <rPh sb="14" eb="17">
      <t>トウケイキョク</t>
    </rPh>
    <rPh sb="17" eb="19">
      <t>チョウサ</t>
    </rPh>
    <rPh sb="20" eb="22">
      <t>ゼンコク</t>
    </rPh>
    <rPh sb="22" eb="24">
      <t>ショウヒ</t>
    </rPh>
    <rPh sb="24" eb="26">
      <t>ジッタイ</t>
    </rPh>
    <rPh sb="26" eb="28">
      <t>チョウサ</t>
    </rPh>
    <rPh sb="28" eb="30">
      <t>ホウコク</t>
    </rPh>
    <phoneticPr fontId="1"/>
  </si>
  <si>
    <t>データ元：2004年度総務省統計局調査「全国消費実態調査報告」</t>
    <rPh sb="9" eb="11">
      <t>ネンド</t>
    </rPh>
    <rPh sb="11" eb="13">
      <t>ソウム</t>
    </rPh>
    <rPh sb="13" eb="14">
      <t>ショウ</t>
    </rPh>
    <rPh sb="14" eb="17">
      <t>トウケイキョク</t>
    </rPh>
    <rPh sb="17" eb="19">
      <t>チョウサ</t>
    </rPh>
    <rPh sb="20" eb="22">
      <t>ゼンコク</t>
    </rPh>
    <rPh sb="22" eb="24">
      <t>ショウヒ</t>
    </rPh>
    <rPh sb="24" eb="26">
      <t>ジッタイ</t>
    </rPh>
    <rPh sb="26" eb="28">
      <t>チョウサ</t>
    </rPh>
    <rPh sb="28" eb="30">
      <t>ホウコク</t>
    </rPh>
    <phoneticPr fontId="1"/>
  </si>
  <si>
    <t>40～
49歳</t>
    <phoneticPr fontId="1"/>
  </si>
  <si>
    <t>70歳
以上</t>
    <phoneticPr fontId="1"/>
  </si>
  <si>
    <t>コンビニエンス・ストア</t>
  </si>
  <si>
    <t>コンビニエンス・ストア</t>
    <phoneticPr fontId="10"/>
  </si>
  <si>
    <t>5年に1回更新、最終更新日2011/03/28</t>
  </si>
  <si>
    <t>計</t>
    <rPh sb="0" eb="1">
      <t>ケイ</t>
    </rPh>
    <phoneticPr fontId="10"/>
  </si>
  <si>
    <t>（単位：円）</t>
    <rPh sb="1" eb="3">
      <t>タンイ</t>
    </rPh>
    <rPh sb="4" eb="5">
      <t>エン</t>
    </rPh>
    <phoneticPr fontId="1"/>
  </si>
  <si>
    <t>食料費支出の年代別購入先の割合(2004年）</t>
    <rPh sb="20" eb="21">
      <t>ネン</t>
    </rPh>
    <phoneticPr fontId="1"/>
  </si>
  <si>
    <t>食料費支出の年代別購入先支出（総世帯）(2004年）</t>
    <rPh sb="12" eb="14">
      <t>シシュツ</t>
    </rPh>
    <phoneticPr fontId="1"/>
  </si>
  <si>
    <t>食料費支出の年代別購入先の割合（1999年）</t>
    <rPh sb="20" eb="21">
      <t>ネン</t>
    </rPh>
    <phoneticPr fontId="1"/>
  </si>
  <si>
    <t>食料費支出の年代別購入先支出（総世帯）（1999年）</t>
    <rPh sb="12" eb="14">
      <t>シシュツ</t>
    </rPh>
    <phoneticPr fontId="1"/>
  </si>
  <si>
    <t>食料費支出の年代別購入先支出（総世帯）(2009年)</t>
    <rPh sb="12" eb="14">
      <t>シシュツ</t>
    </rPh>
    <rPh sb="24" eb="25">
      <t>ネン</t>
    </rPh>
    <phoneticPr fontId="1"/>
  </si>
  <si>
    <t>30歳
未満</t>
    <phoneticPr fontId="1"/>
  </si>
  <si>
    <t>30～
39歳</t>
    <phoneticPr fontId="1"/>
  </si>
  <si>
    <t>40～
49歳</t>
    <phoneticPr fontId="1"/>
  </si>
  <si>
    <t>50～
59歳</t>
    <phoneticPr fontId="1"/>
  </si>
  <si>
    <t>60～
69歳</t>
    <phoneticPr fontId="1"/>
  </si>
  <si>
    <t>70歳
以上</t>
    <phoneticPr fontId="1"/>
  </si>
  <si>
    <t>（単位：円、％）</t>
    <rPh sb="1" eb="3">
      <t>タンイ</t>
    </rPh>
    <rPh sb="4" eb="5">
      <t>エン</t>
    </rPh>
    <phoneticPr fontId="1"/>
  </si>
  <si>
    <t>金額</t>
    <rPh sb="0" eb="2">
      <t>キンガク</t>
    </rPh>
    <phoneticPr fontId="10"/>
  </si>
  <si>
    <t>割合</t>
    <rPh sb="0" eb="2">
      <t>ワリアイ</t>
    </rPh>
    <phoneticPr fontId="10"/>
  </si>
  <si>
    <t>5年に1回更新、最終更新日2016/03/16</t>
    <phoneticPr fontId="10"/>
  </si>
  <si>
    <t>食料費支出の年代別購入先支出（総世帯）(2014年)</t>
    <rPh sb="12" eb="14">
      <t>シシュツ</t>
    </rPh>
    <rPh sb="24" eb="25">
      <t>ネン</t>
    </rPh>
    <phoneticPr fontId="1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</si>
  <si>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10"/>
  </si>
  <si>
    <t>注：1　数値はJミルクによる算出。</t>
    <phoneticPr fontId="10"/>
  </si>
  <si>
    <t>データ元：2014年度総務省統計局調査「全国消費実態調査報告」</t>
    <rPh sb="9" eb="11">
      <t>ネンド</t>
    </rPh>
    <rPh sb="11" eb="13">
      <t>ソウム</t>
    </rPh>
    <rPh sb="13" eb="14">
      <t>ショウ</t>
    </rPh>
    <rPh sb="14" eb="17">
      <t>トウケイキョク</t>
    </rPh>
    <rPh sb="17" eb="19">
      <t>チョウサ</t>
    </rPh>
    <rPh sb="20" eb="22">
      <t>ゼンコク</t>
    </rPh>
    <rPh sb="22" eb="24">
      <t>ショウヒ</t>
    </rPh>
    <rPh sb="24" eb="26">
      <t>ジッタイ</t>
    </rPh>
    <rPh sb="26" eb="28">
      <t>チョウサ</t>
    </rPh>
    <rPh sb="28" eb="30">
      <t>ホウコク</t>
    </rPh>
    <phoneticPr fontId="1"/>
  </si>
  <si>
    <t>5年に1回更新、最終更新日2022/03/8</t>
    <phoneticPr fontId="10"/>
  </si>
  <si>
    <t>データ元：2019年度総務省統計局調査「全国家計構造調査（旧全国消費実態調査）」</t>
    <rPh sb="9" eb="11">
      <t>ネンド</t>
    </rPh>
    <rPh sb="11" eb="13">
      <t>ソウム</t>
    </rPh>
    <rPh sb="13" eb="14">
      <t>ショウ</t>
    </rPh>
    <rPh sb="14" eb="17">
      <t>トウケイキョク</t>
    </rPh>
    <rPh sb="17" eb="19">
      <t>チョウサ</t>
    </rPh>
    <rPh sb="20" eb="22">
      <t>ゼンコク</t>
    </rPh>
    <rPh sb="22" eb="24">
      <t>カケイ</t>
    </rPh>
    <rPh sb="24" eb="26">
      <t>コウゾウ</t>
    </rPh>
    <rPh sb="26" eb="28">
      <t>チョウサ</t>
    </rPh>
    <rPh sb="29" eb="30">
      <t>キュウ</t>
    </rPh>
    <rPh sb="30" eb="32">
      <t>ゼンコク</t>
    </rPh>
    <rPh sb="32" eb="34">
      <t>ショウヒ</t>
    </rPh>
    <rPh sb="34" eb="36">
      <t>ジッタイ</t>
    </rPh>
    <rPh sb="36" eb="38">
      <t>チョウサ</t>
    </rPh>
    <phoneticPr fontId="1"/>
  </si>
  <si>
    <t>食料費支出の年代別購入先支出（総世帯）(2019年)</t>
    <rPh sb="12" eb="14">
      <t>シシュツ</t>
    </rPh>
    <rPh sb="24" eb="25">
      <t>ネン</t>
    </rPh>
    <phoneticPr fontId="1"/>
  </si>
  <si>
    <t>注：1　計数値はJミルクによる算出。</t>
    <rPh sb="4" eb="5">
      <t>ケイ</t>
    </rPh>
    <phoneticPr fontId="10"/>
  </si>
  <si>
    <t>70～
79歳</t>
    <phoneticPr fontId="1"/>
  </si>
  <si>
    <t>80歳
以上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</si>
</sst>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,###,##0;&quot;-&quot;#,###,##0"/>
    <numFmt numFmtId="177" formatCode="0.0_);[Red]\(0.0\)"/>
    <numFmt numFmtId="178" formatCode="#,##0;\-#,##0;&quot;-&quot;"/>
  </numFmts>
  <fonts count="19" x14ac:knownFonts="1">
    <font>
      <sz val="10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178" fontId="13" fillId="0" borderId="0" applyFill="0" applyBorder="0" applyAlignment="0"/>
    <xf numFmtId="0" fontId="14" fillId="0" borderId="9" applyNumberFormat="0" applyAlignment="0" applyProtection="0">
      <alignment horizontal="left" vertical="center"/>
    </xf>
    <xf numFmtId="0" fontId="14" fillId="0" borderId="4">
      <alignment horizontal="left" vertical="center"/>
    </xf>
    <xf numFmtId="0" fontId="15" fillId="0" borderId="0"/>
    <xf numFmtId="38" fontId="1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0" fontId="3" fillId="0" borderId="0" xfId="0" applyFont="1" applyFill="1"/>
    <xf numFmtId="177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176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Fill="1"/>
    <xf numFmtId="0" fontId="7" fillId="0" borderId="1" xfId="0" applyFont="1" applyFill="1" applyBorder="1"/>
    <xf numFmtId="176" fontId="8" fillId="0" borderId="0" xfId="0" applyNumberFormat="1" applyFont="1" applyFill="1" applyAlignment="1">
      <alignment horizontal="right" vertical="center"/>
    </xf>
    <xf numFmtId="0" fontId="9" fillId="0" borderId="0" xfId="0" applyFont="1"/>
    <xf numFmtId="176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9" fillId="0" borderId="0" xfId="0" applyFont="1" applyFill="1"/>
    <xf numFmtId="0" fontId="7" fillId="0" borderId="0" xfId="0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0" fontId="9" fillId="4" borderId="0" xfId="0" applyFont="1" applyFill="1"/>
    <xf numFmtId="0" fontId="18" fillId="4" borderId="0" xfId="0" applyFont="1" applyFill="1"/>
    <xf numFmtId="177" fontId="18" fillId="4" borderId="0" xfId="0" applyNumberFormat="1" applyFont="1" applyFill="1"/>
    <xf numFmtId="0" fontId="3" fillId="4" borderId="0" xfId="0" applyFont="1" applyFill="1" applyBorder="1"/>
    <xf numFmtId="0" fontId="3" fillId="4" borderId="0" xfId="0" applyFont="1" applyFill="1"/>
    <xf numFmtId="177" fontId="3" fillId="4" borderId="0" xfId="0" applyNumberFormat="1" applyFont="1" applyFill="1"/>
    <xf numFmtId="177" fontId="7" fillId="4" borderId="0" xfId="0" applyNumberFormat="1" applyFont="1" applyFill="1" applyAlignment="1">
      <alignment horizontal="right"/>
    </xf>
    <xf numFmtId="0" fontId="11" fillId="3" borderId="37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right" vertical="center"/>
    </xf>
    <xf numFmtId="0" fontId="3" fillId="4" borderId="0" xfId="0" applyFont="1" applyFill="1" applyAlignment="1"/>
    <xf numFmtId="177" fontId="3" fillId="4" borderId="0" xfId="0" applyNumberFormat="1" applyFont="1" applyFill="1" applyBorder="1" applyAlignment="1">
      <alignment horizontal="right" vertical="center"/>
    </xf>
    <xf numFmtId="176" fontId="3" fillId="4" borderId="0" xfId="0" applyNumberFormat="1" applyFont="1" applyFill="1" applyBorder="1" applyAlignment="1">
      <alignment horizontal="right" vertical="center"/>
    </xf>
    <xf numFmtId="49" fontId="3" fillId="4" borderId="0" xfId="0" applyNumberFormat="1" applyFont="1" applyFill="1" applyBorder="1" applyAlignment="1">
      <alignment horizontal="distributed" vertical="center"/>
    </xf>
    <xf numFmtId="49" fontId="3" fillId="4" borderId="0" xfId="0" applyNumberFormat="1" applyFont="1" applyFill="1" applyBorder="1" applyAlignment="1">
      <alignment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38" fontId="16" fillId="5" borderId="24" xfId="7" applyFont="1" applyFill="1" applyBorder="1" applyAlignment="1">
      <alignment horizontal="right" vertical="center"/>
    </xf>
    <xf numFmtId="177" fontId="16" fillId="5" borderId="25" xfId="0" applyNumberFormat="1" applyFont="1" applyFill="1" applyBorder="1"/>
    <xf numFmtId="38" fontId="16" fillId="5" borderId="27" xfId="7" applyFont="1" applyFill="1" applyBorder="1" applyAlignment="1">
      <alignment horizontal="right" vertical="center"/>
    </xf>
    <xf numFmtId="177" fontId="16" fillId="5" borderId="28" xfId="0" applyNumberFormat="1" applyFont="1" applyFill="1" applyBorder="1"/>
    <xf numFmtId="38" fontId="16" fillId="5" borderId="30" xfId="7" applyFont="1" applyFill="1" applyBorder="1" applyAlignment="1">
      <alignment horizontal="right" vertical="center"/>
    </xf>
    <xf numFmtId="177" fontId="16" fillId="5" borderId="31" xfId="0" applyNumberFormat="1" applyFont="1" applyFill="1" applyBorder="1"/>
    <xf numFmtId="176" fontId="3" fillId="5" borderId="30" xfId="0" applyNumberFormat="1" applyFont="1" applyFill="1" applyBorder="1" applyAlignment="1">
      <alignment horizontal="right" vertical="center"/>
    </xf>
    <xf numFmtId="38" fontId="16" fillId="5" borderId="25" xfId="7" applyFont="1" applyFill="1" applyBorder="1" applyAlignment="1">
      <alignment horizontal="right" vertical="center"/>
    </xf>
    <xf numFmtId="38" fontId="16" fillId="5" borderId="28" xfId="7" applyFont="1" applyFill="1" applyBorder="1" applyAlignment="1">
      <alignment horizontal="right" vertical="center"/>
    </xf>
    <xf numFmtId="38" fontId="16" fillId="5" borderId="31" xfId="7" applyFont="1" applyFill="1" applyBorder="1" applyAlignment="1">
      <alignment horizontal="right" vertical="center"/>
    </xf>
    <xf numFmtId="176" fontId="3" fillId="5" borderId="31" xfId="0" applyNumberFormat="1" applyFont="1" applyFill="1" applyBorder="1" applyAlignment="1">
      <alignment horizontal="right" vertical="center"/>
    </xf>
    <xf numFmtId="177" fontId="16" fillId="5" borderId="26" xfId="0" applyNumberFormat="1" applyFont="1" applyFill="1" applyBorder="1"/>
    <xf numFmtId="177" fontId="16" fillId="5" borderId="29" xfId="0" applyNumberFormat="1" applyFont="1" applyFill="1" applyBorder="1"/>
    <xf numFmtId="177" fontId="16" fillId="5" borderId="32" xfId="0" applyNumberFormat="1" applyFont="1" applyFill="1" applyBorder="1"/>
    <xf numFmtId="38" fontId="16" fillId="5" borderId="2" xfId="7" applyFont="1" applyFill="1" applyBorder="1" applyAlignment="1">
      <alignment horizontal="right" vertical="center"/>
    </xf>
    <xf numFmtId="38" fontId="16" fillId="5" borderId="8" xfId="7" applyFont="1" applyFill="1" applyBorder="1" applyAlignment="1">
      <alignment horizontal="right" vertical="center"/>
    </xf>
    <xf numFmtId="176" fontId="4" fillId="5" borderId="27" xfId="0" applyNumberFormat="1" applyFont="1" applyFill="1" applyBorder="1" applyAlignment="1">
      <alignment horizontal="right" vertical="center"/>
    </xf>
    <xf numFmtId="176" fontId="4" fillId="5" borderId="28" xfId="0" applyNumberFormat="1" applyFont="1" applyFill="1" applyBorder="1" applyAlignment="1">
      <alignment horizontal="right" vertical="center"/>
    </xf>
    <xf numFmtId="176" fontId="3" fillId="5" borderId="21" xfId="0" applyNumberFormat="1" applyFont="1" applyFill="1" applyBorder="1" applyAlignment="1">
      <alignment horizontal="right" vertical="center"/>
    </xf>
    <xf numFmtId="176" fontId="3" fillId="5" borderId="22" xfId="0" applyNumberFormat="1" applyFont="1" applyFill="1" applyBorder="1" applyAlignment="1">
      <alignment horizontal="right" vertical="center"/>
    </xf>
    <xf numFmtId="38" fontId="16" fillId="5" borderId="0" xfId="7" applyFont="1" applyFill="1" applyBorder="1" applyAlignment="1">
      <alignment horizontal="right" vertical="center"/>
    </xf>
    <xf numFmtId="38" fontId="16" fillId="5" borderId="6" xfId="7" applyFont="1" applyFill="1" applyBorder="1" applyAlignment="1">
      <alignment horizontal="right" vertical="center"/>
    </xf>
    <xf numFmtId="176" fontId="3" fillId="5" borderId="23" xfId="0" applyNumberFormat="1" applyFont="1" applyFill="1" applyBorder="1" applyAlignment="1">
      <alignment horizontal="right" vertical="center"/>
    </xf>
    <xf numFmtId="177" fontId="16" fillId="5" borderId="24" xfId="0" applyNumberFormat="1" applyFont="1" applyFill="1" applyBorder="1" applyAlignment="1">
      <alignment horizontal="right" vertical="center"/>
    </xf>
    <xf numFmtId="177" fontId="16" fillId="5" borderId="25" xfId="0" applyNumberFormat="1" applyFont="1" applyFill="1" applyBorder="1" applyAlignment="1">
      <alignment horizontal="right" vertical="center"/>
    </xf>
    <xf numFmtId="177" fontId="16" fillId="5" borderId="26" xfId="0" applyNumberFormat="1" applyFont="1" applyFill="1" applyBorder="1" applyAlignment="1">
      <alignment horizontal="right" vertical="center"/>
    </xf>
    <xf numFmtId="177" fontId="16" fillId="5" borderId="27" xfId="0" applyNumberFormat="1" applyFont="1" applyFill="1" applyBorder="1" applyAlignment="1">
      <alignment horizontal="right" vertical="center"/>
    </xf>
    <xf numFmtId="177" fontId="16" fillId="5" borderId="28" xfId="0" applyNumberFormat="1" applyFont="1" applyFill="1" applyBorder="1" applyAlignment="1">
      <alignment horizontal="right" vertical="center"/>
    </xf>
    <xf numFmtId="177" fontId="16" fillId="5" borderId="29" xfId="0" applyNumberFormat="1" applyFont="1" applyFill="1" applyBorder="1" applyAlignment="1">
      <alignment horizontal="right" vertical="center"/>
    </xf>
    <xf numFmtId="177" fontId="16" fillId="5" borderId="30" xfId="0" applyNumberFormat="1" applyFont="1" applyFill="1" applyBorder="1" applyAlignment="1">
      <alignment horizontal="right" vertical="center"/>
    </xf>
    <xf numFmtId="177" fontId="16" fillId="5" borderId="31" xfId="0" applyNumberFormat="1" applyFont="1" applyFill="1" applyBorder="1" applyAlignment="1">
      <alignment horizontal="right" vertical="center"/>
    </xf>
    <xf numFmtId="177" fontId="16" fillId="5" borderId="32" xfId="0" applyNumberFormat="1" applyFont="1" applyFill="1" applyBorder="1" applyAlignment="1">
      <alignment horizontal="right" vertical="center"/>
    </xf>
    <xf numFmtId="38" fontId="4" fillId="5" borderId="29" xfId="7" applyFont="1" applyFill="1" applyBorder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177" fontId="0" fillId="2" borderId="2" xfId="0" applyNumberFormat="1" applyFont="1" applyFill="1" applyBorder="1" applyAlignment="1">
      <alignment horizontal="left" vertical="center"/>
    </xf>
    <xf numFmtId="177" fontId="0" fillId="2" borderId="0" xfId="0" applyNumberFormat="1" applyFont="1" applyFill="1" applyBorder="1" applyAlignment="1">
      <alignment horizontal="left" vertical="center"/>
    </xf>
    <xf numFmtId="177" fontId="0" fillId="2" borderId="6" xfId="0" applyNumberFormat="1" applyFont="1" applyFill="1" applyBorder="1" applyAlignment="1">
      <alignment horizontal="left" vertical="center"/>
    </xf>
    <xf numFmtId="177" fontId="0" fillId="2" borderId="3" xfId="0" applyNumberFormat="1" applyFont="1" applyFill="1" applyBorder="1" applyAlignment="1">
      <alignment horizontal="left" vertical="center"/>
    </xf>
    <xf numFmtId="177" fontId="0" fillId="2" borderId="5" xfId="0" applyNumberFormat="1" applyFont="1" applyFill="1" applyBorder="1" applyAlignment="1">
      <alignment horizontal="left" vertical="center"/>
    </xf>
    <xf numFmtId="177" fontId="0" fillId="2" borderId="7" xfId="0" applyNumberFormat="1" applyFont="1" applyFill="1" applyBorder="1" applyAlignment="1">
      <alignment horizontal="left" vertical="center"/>
    </xf>
    <xf numFmtId="177" fontId="0" fillId="2" borderId="19" xfId="0" applyNumberFormat="1" applyFont="1" applyFill="1" applyBorder="1" applyAlignment="1">
      <alignment horizontal="right" vertical="center"/>
    </xf>
    <xf numFmtId="177" fontId="0" fillId="2" borderId="4" xfId="0" applyNumberFormat="1" applyFont="1" applyFill="1" applyBorder="1" applyAlignment="1">
      <alignment horizontal="right" vertical="center"/>
    </xf>
    <xf numFmtId="177" fontId="0" fillId="2" borderId="20" xfId="0" applyNumberFormat="1" applyFont="1" applyFill="1" applyBorder="1" applyAlignment="1">
      <alignment horizontal="right" vertical="center"/>
    </xf>
    <xf numFmtId="176" fontId="11" fillId="3" borderId="34" xfId="0" applyNumberFormat="1" applyFont="1" applyFill="1" applyBorder="1" applyAlignment="1">
      <alignment horizontal="center" vertical="center" wrapText="1"/>
    </xf>
    <xf numFmtId="176" fontId="11" fillId="3" borderId="11" xfId="0" applyNumberFormat="1" applyFont="1" applyFill="1" applyBorder="1" applyAlignment="1">
      <alignment horizontal="center" vertical="center" wrapText="1"/>
    </xf>
    <xf numFmtId="176" fontId="11" fillId="3" borderId="36" xfId="0" applyNumberFormat="1" applyFont="1" applyFill="1" applyBorder="1" applyAlignment="1">
      <alignment horizontal="center" vertical="center" wrapText="1"/>
    </xf>
    <xf numFmtId="176" fontId="11" fillId="3" borderId="6" xfId="0" applyNumberFormat="1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left" vertical="center" wrapText="1"/>
    </xf>
    <xf numFmtId="177" fontId="0" fillId="2" borderId="0" xfId="0" applyNumberFormat="1" applyFont="1" applyFill="1" applyBorder="1" applyAlignment="1">
      <alignment horizontal="left" vertical="center" wrapText="1"/>
    </xf>
    <xf numFmtId="177" fontId="0" fillId="2" borderId="6" xfId="0" applyNumberFormat="1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/>
    </xf>
    <xf numFmtId="177" fontId="11" fillId="3" borderId="10" xfId="0" applyNumberFormat="1" applyFont="1" applyFill="1" applyBorder="1" applyAlignment="1">
      <alignment horizontal="center" vertical="center" wrapText="1"/>
    </xf>
    <xf numFmtId="177" fontId="11" fillId="3" borderId="33" xfId="0" applyNumberFormat="1" applyFont="1" applyFill="1" applyBorder="1" applyAlignment="1">
      <alignment horizontal="center" vertical="center" wrapText="1"/>
    </xf>
    <xf numFmtId="177" fontId="11" fillId="3" borderId="2" xfId="0" applyNumberFormat="1" applyFont="1" applyFill="1" applyBorder="1" applyAlignment="1">
      <alignment horizontal="center" vertical="center" wrapText="1"/>
    </xf>
    <xf numFmtId="177" fontId="11" fillId="3" borderId="35" xfId="0" applyNumberFormat="1" applyFont="1" applyFill="1" applyBorder="1" applyAlignment="1">
      <alignment horizontal="center" vertical="center" wrapText="1"/>
    </xf>
    <xf numFmtId="176" fontId="11" fillId="3" borderId="33" xfId="0" applyNumberFormat="1" applyFont="1" applyFill="1" applyBorder="1" applyAlignment="1">
      <alignment horizontal="center" vertical="center" wrapText="1"/>
    </xf>
    <xf numFmtId="176" fontId="11" fillId="3" borderId="35" xfId="0" applyNumberFormat="1" applyFont="1" applyFill="1" applyBorder="1" applyAlignment="1">
      <alignment horizontal="center" vertical="center" wrapText="1"/>
    </xf>
    <xf numFmtId="176" fontId="11" fillId="3" borderId="41" xfId="0" applyNumberFormat="1" applyFont="1" applyFill="1" applyBorder="1" applyAlignment="1">
      <alignment horizontal="center" vertical="center" wrapText="1"/>
    </xf>
    <xf numFmtId="176" fontId="11" fillId="3" borderId="42" xfId="0" applyNumberFormat="1" applyFont="1" applyFill="1" applyBorder="1" applyAlignment="1">
      <alignment horizontal="center" vertical="center" wrapText="1"/>
    </xf>
    <xf numFmtId="176" fontId="11" fillId="3" borderId="14" xfId="0" applyNumberFormat="1" applyFont="1" applyFill="1" applyBorder="1" applyAlignment="1">
      <alignment horizontal="center" vertical="center" wrapText="1"/>
    </xf>
    <xf numFmtId="176" fontId="11" fillId="3" borderId="17" xfId="0" applyNumberFormat="1" applyFont="1" applyFill="1" applyBorder="1" applyAlignment="1">
      <alignment horizontal="center" vertical="center"/>
    </xf>
    <xf numFmtId="176" fontId="11" fillId="3" borderId="15" xfId="0" applyNumberFormat="1" applyFont="1" applyFill="1" applyBorder="1" applyAlignment="1">
      <alignment horizontal="center" vertical="center" wrapText="1"/>
    </xf>
    <xf numFmtId="176" fontId="11" fillId="3" borderId="18" xfId="0" applyNumberFormat="1" applyFont="1" applyFill="1" applyBorder="1" applyAlignment="1">
      <alignment horizontal="center" vertical="center"/>
    </xf>
    <xf numFmtId="177" fontId="11" fillId="3" borderId="13" xfId="0" applyNumberFormat="1" applyFont="1" applyFill="1" applyBorder="1" applyAlignment="1">
      <alignment horizontal="center" vertical="center" wrapText="1"/>
    </xf>
    <xf numFmtId="177" fontId="11" fillId="3" borderId="16" xfId="0" applyNumberFormat="1" applyFont="1" applyFill="1" applyBorder="1" applyAlignment="1">
      <alignment horizontal="center" vertical="center"/>
    </xf>
    <xf numFmtId="176" fontId="11" fillId="3" borderId="17" xfId="0" applyNumberFormat="1" applyFont="1" applyFill="1" applyBorder="1" applyAlignment="1">
      <alignment horizontal="center" vertical="center" wrapText="1"/>
    </xf>
    <xf numFmtId="38" fontId="16" fillId="5" borderId="44" xfId="7" applyFont="1" applyFill="1" applyBorder="1" applyAlignment="1">
      <alignment horizontal="right" vertical="center"/>
    </xf>
    <xf numFmtId="38" fontId="16" fillId="5" borderId="45" xfId="7" applyFont="1" applyFill="1" applyBorder="1" applyAlignment="1">
      <alignment horizontal="right" vertical="center"/>
    </xf>
    <xf numFmtId="38" fontId="16" fillId="5" borderId="46" xfId="7" applyFont="1" applyFill="1" applyBorder="1" applyAlignment="1">
      <alignment horizontal="right" vertical="center"/>
    </xf>
    <xf numFmtId="176" fontId="3" fillId="5" borderId="46" xfId="0" applyNumberFormat="1" applyFont="1" applyFill="1" applyBorder="1" applyAlignment="1">
      <alignment horizontal="right" vertical="center"/>
    </xf>
  </cellXfs>
  <cellStyles count="8">
    <cellStyle name="Calc Currency (0)" xfId="2"/>
    <cellStyle name="Header1" xfId="3"/>
    <cellStyle name="Header2" xfId="4"/>
    <cellStyle name="Normal_#18-Internet" xfId="5"/>
    <cellStyle name="桁区切り" xfId="7" builtinId="6"/>
    <cellStyle name="桁区切り 2" xf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2"/>
  <sheetViews>
    <sheetView showGridLines="0" tabSelected="1" zoomScaleNormal="100" workbookViewId="0">
      <selection activeCell="K24" sqref="K24"/>
    </sheetView>
  </sheetViews>
  <sheetFormatPr defaultColWidth="19.5703125" defaultRowHeight="12" x14ac:dyDescent="0.15"/>
  <cols>
    <col min="1" max="1" width="5.7109375" style="33" customWidth="1"/>
    <col min="2" max="5" width="7.7109375" style="33" customWidth="1"/>
    <col min="6" max="9" width="7.7109375" style="34" customWidth="1"/>
    <col min="10" max="20" width="7.7109375" style="33" customWidth="1"/>
    <col min="21" max="22" width="7.7109375" style="34" customWidth="1"/>
    <col min="23" max="28" width="7.7109375" style="33" customWidth="1"/>
    <col min="29" max="16384" width="19.5703125" style="33"/>
  </cols>
  <sheetData>
    <row r="2" spans="2:28" s="30" customFormat="1" ht="15" customHeight="1" x14ac:dyDescent="0.15">
      <c r="B2" s="17" t="s">
        <v>44</v>
      </c>
      <c r="C2" s="29"/>
      <c r="F2" s="31"/>
      <c r="G2" s="31"/>
      <c r="H2" s="31"/>
      <c r="I2" s="31"/>
      <c r="S2" s="29"/>
      <c r="U2" s="31"/>
      <c r="V2" s="31"/>
    </row>
    <row r="3" spans="2:28" s="30" customFormat="1" ht="12" customHeight="1" x14ac:dyDescent="0.15">
      <c r="B3" s="29"/>
      <c r="C3" s="29"/>
      <c r="F3" s="31"/>
      <c r="G3" s="31"/>
      <c r="H3" s="31"/>
      <c r="I3" s="31"/>
      <c r="S3" s="29"/>
      <c r="U3" s="31"/>
      <c r="V3" s="31"/>
    </row>
    <row r="4" spans="2:28" x14ac:dyDescent="0.15">
      <c r="B4" s="32"/>
      <c r="C4" s="32"/>
      <c r="P4" s="35"/>
      <c r="R4" s="35" t="s">
        <v>34</v>
      </c>
      <c r="S4" s="32"/>
      <c r="AA4" s="35"/>
      <c r="AB4" s="35"/>
    </row>
    <row r="5" spans="2:28" ht="12" customHeight="1" x14ac:dyDescent="0.15">
      <c r="B5" s="100"/>
      <c r="C5" s="101"/>
      <c r="D5" s="102"/>
      <c r="E5" s="106" t="s">
        <v>9</v>
      </c>
      <c r="F5" s="107"/>
      <c r="G5" s="93" t="s">
        <v>10</v>
      </c>
      <c r="H5" s="110"/>
      <c r="I5" s="93" t="s">
        <v>16</v>
      </c>
      <c r="J5" s="110"/>
      <c r="K5" s="93" t="s">
        <v>11</v>
      </c>
      <c r="L5" s="110"/>
      <c r="M5" s="93" t="s">
        <v>12</v>
      </c>
      <c r="N5" s="110"/>
      <c r="O5" s="93" t="s">
        <v>46</v>
      </c>
      <c r="P5" s="110"/>
      <c r="Q5" s="93" t="s">
        <v>47</v>
      </c>
      <c r="R5" s="94"/>
      <c r="U5" s="33"/>
      <c r="W5" s="34"/>
    </row>
    <row r="6" spans="2:28" ht="12" customHeight="1" x14ac:dyDescent="0.15">
      <c r="B6" s="103"/>
      <c r="C6" s="104"/>
      <c r="D6" s="105"/>
      <c r="E6" s="108"/>
      <c r="F6" s="109"/>
      <c r="G6" s="95"/>
      <c r="H6" s="111"/>
      <c r="I6" s="112"/>
      <c r="J6" s="113"/>
      <c r="K6" s="95"/>
      <c r="L6" s="111"/>
      <c r="M6" s="95"/>
      <c r="N6" s="111"/>
      <c r="O6" s="95"/>
      <c r="P6" s="111"/>
      <c r="Q6" s="95"/>
      <c r="R6" s="96"/>
      <c r="U6" s="33"/>
      <c r="W6" s="34"/>
    </row>
    <row r="7" spans="2:28" ht="12" customHeight="1" x14ac:dyDescent="0.15">
      <c r="B7" s="46"/>
      <c r="C7" s="47"/>
      <c r="D7" s="48"/>
      <c r="E7" s="36" t="s">
        <v>35</v>
      </c>
      <c r="F7" s="37" t="s">
        <v>36</v>
      </c>
      <c r="G7" s="38" t="s">
        <v>35</v>
      </c>
      <c r="H7" s="39" t="s">
        <v>36</v>
      </c>
      <c r="I7" s="38" t="s">
        <v>35</v>
      </c>
      <c r="J7" s="39" t="s">
        <v>36</v>
      </c>
      <c r="K7" s="38" t="s">
        <v>35</v>
      </c>
      <c r="L7" s="39" t="s">
        <v>36</v>
      </c>
      <c r="M7" s="38" t="s">
        <v>35</v>
      </c>
      <c r="N7" s="39" t="s">
        <v>36</v>
      </c>
      <c r="O7" s="38" t="s">
        <v>35</v>
      </c>
      <c r="P7" s="38" t="s">
        <v>36</v>
      </c>
      <c r="Q7" s="39" t="s">
        <v>35</v>
      </c>
      <c r="R7" s="49" t="s">
        <v>36</v>
      </c>
      <c r="U7" s="33"/>
      <c r="W7" s="34"/>
    </row>
    <row r="8" spans="2:28" x14ac:dyDescent="0.15">
      <c r="B8" s="84" t="s">
        <v>0</v>
      </c>
      <c r="C8" s="85"/>
      <c r="D8" s="86"/>
      <c r="E8" s="50">
        <v>16867</v>
      </c>
      <c r="F8" s="51">
        <f>E8/$E$16*100</f>
        <v>17.49561753814557</v>
      </c>
      <c r="G8" s="57">
        <v>24551</v>
      </c>
      <c r="H8" s="51">
        <f>G8/$G$16*100</f>
        <v>18.233332590661647</v>
      </c>
      <c r="I8" s="57">
        <v>25448</v>
      </c>
      <c r="J8" s="51">
        <f>I8/$I$16*100</f>
        <v>17.211573579341781</v>
      </c>
      <c r="K8" s="57">
        <v>23735</v>
      </c>
      <c r="L8" s="51">
        <f>K8/$K$16*100</f>
        <v>14.26922452611265</v>
      </c>
      <c r="M8" s="57">
        <v>23103</v>
      </c>
      <c r="N8" s="51">
        <f>M8/$M$16*100</f>
        <v>13.483873980086145</v>
      </c>
      <c r="O8" s="57">
        <v>19646</v>
      </c>
      <c r="P8" s="51">
        <f>O8/$O$16*100</f>
        <v>12.579478149511766</v>
      </c>
      <c r="Q8" s="121">
        <v>16150</v>
      </c>
      <c r="R8" s="61">
        <f>Q8/$O$16*100</f>
        <v>10.340963662558028</v>
      </c>
      <c r="S8" s="34"/>
      <c r="U8" s="33"/>
      <c r="W8" s="34"/>
    </row>
    <row r="9" spans="2:28" x14ac:dyDescent="0.15">
      <c r="B9" s="84" t="s">
        <v>1</v>
      </c>
      <c r="C9" s="85"/>
      <c r="D9" s="86"/>
      <c r="E9" s="52">
        <v>16184</v>
      </c>
      <c r="F9" s="53">
        <f t="shared" ref="F9:F16" si="0">E9/$E$16*100</f>
        <v>16.787162757891025</v>
      </c>
      <c r="G9" s="58">
        <v>28541</v>
      </c>
      <c r="H9" s="53">
        <f t="shared" ref="H9:H16" si="1">G9/$G$16*100</f>
        <v>21.196592622299459</v>
      </c>
      <c r="I9" s="58">
        <v>36184</v>
      </c>
      <c r="J9" s="53">
        <f t="shared" ref="J9:J16" si="2">I9/$I$16*100</f>
        <v>24.472790725986446</v>
      </c>
      <c r="K9" s="58">
        <v>40514</v>
      </c>
      <c r="L9" s="53">
        <f t="shared" ref="L9:L16" si="3">K9/$K$16*100</f>
        <v>24.356577309919018</v>
      </c>
      <c r="M9" s="58">
        <v>43035</v>
      </c>
      <c r="N9" s="53">
        <f t="shared" ref="N9:N16" si="4">M9/$M$16*100</f>
        <v>25.117020158983998</v>
      </c>
      <c r="O9" s="58">
        <v>43060</v>
      </c>
      <c r="P9" s="53">
        <f t="shared" ref="P9:P16" si="5">O9/$O$16*100</f>
        <v>27.571634384504563</v>
      </c>
      <c r="Q9" s="122">
        <v>35951</v>
      </c>
      <c r="R9" s="62">
        <f t="shared" ref="R9:R16" si="6">Q9/$O$16*100</f>
        <v>23.01968945093645</v>
      </c>
      <c r="S9" s="34"/>
      <c r="U9" s="33"/>
      <c r="W9" s="34"/>
    </row>
    <row r="10" spans="2:28" x14ac:dyDescent="0.15">
      <c r="B10" s="84" t="s">
        <v>19</v>
      </c>
      <c r="C10" s="85"/>
      <c r="D10" s="86"/>
      <c r="E10" s="52">
        <v>6096</v>
      </c>
      <c r="F10" s="53">
        <f t="shared" si="0"/>
        <v>6.323192299314365</v>
      </c>
      <c r="G10" s="58">
        <v>5968</v>
      </c>
      <c r="H10" s="53">
        <f t="shared" si="1"/>
        <v>4.4322646287755569</v>
      </c>
      <c r="I10" s="58">
        <v>5938</v>
      </c>
      <c r="J10" s="53">
        <f t="shared" si="2"/>
        <v>4.0161240142302539</v>
      </c>
      <c r="K10" s="58">
        <v>5866</v>
      </c>
      <c r="L10" s="53">
        <f t="shared" si="3"/>
        <v>3.5265755664704788</v>
      </c>
      <c r="M10" s="58">
        <v>3900</v>
      </c>
      <c r="N10" s="53">
        <f t="shared" si="4"/>
        <v>2.2762025937036734</v>
      </c>
      <c r="O10" s="58">
        <v>2590</v>
      </c>
      <c r="P10" s="53">
        <f t="shared" si="5"/>
        <v>1.6583960300944451</v>
      </c>
      <c r="Q10" s="122">
        <v>1933</v>
      </c>
      <c r="R10" s="62">
        <f t="shared" si="6"/>
        <v>1.2377141027693292</v>
      </c>
      <c r="S10" s="34"/>
      <c r="U10" s="33"/>
      <c r="W10" s="34"/>
    </row>
    <row r="11" spans="2:28" x14ac:dyDescent="0.15">
      <c r="B11" s="97" t="s">
        <v>2</v>
      </c>
      <c r="C11" s="98"/>
      <c r="D11" s="99"/>
      <c r="E11" s="52">
        <v>2121</v>
      </c>
      <c r="F11" s="53">
        <f>E11/$E$16*100</f>
        <v>2.2000477143775865</v>
      </c>
      <c r="G11" s="58">
        <v>3897</v>
      </c>
      <c r="H11" s="53">
        <f t="shared" si="1"/>
        <v>2.8941915647349776</v>
      </c>
      <c r="I11" s="58">
        <v>4323</v>
      </c>
      <c r="J11" s="53">
        <f t="shared" si="2"/>
        <v>2.9238302649911398</v>
      </c>
      <c r="K11" s="58">
        <v>6104</v>
      </c>
      <c r="L11" s="53">
        <f t="shared" si="3"/>
        <v>3.6696585846804979</v>
      </c>
      <c r="M11" s="58">
        <v>5449</v>
      </c>
      <c r="N11" s="53">
        <f t="shared" si="4"/>
        <v>3.180263572587517</v>
      </c>
      <c r="O11" s="58">
        <v>5151</v>
      </c>
      <c r="P11" s="53">
        <f t="shared" si="5"/>
        <v>3.2982231471106136</v>
      </c>
      <c r="Q11" s="122">
        <v>4814</v>
      </c>
      <c r="R11" s="62">
        <f t="shared" si="6"/>
        <v>3.0824395709940768</v>
      </c>
      <c r="S11" s="32"/>
    </row>
    <row r="12" spans="2:28" x14ac:dyDescent="0.15">
      <c r="B12" s="84" t="s">
        <v>3</v>
      </c>
      <c r="C12" s="85"/>
      <c r="D12" s="86"/>
      <c r="E12" s="52">
        <v>400</v>
      </c>
      <c r="F12" s="53">
        <f t="shared" si="0"/>
        <v>0.41490763118860663</v>
      </c>
      <c r="G12" s="58">
        <v>1172</v>
      </c>
      <c r="H12" s="53">
        <f t="shared" si="1"/>
        <v>0.8704112173131624</v>
      </c>
      <c r="I12" s="58">
        <v>2683</v>
      </c>
      <c r="J12" s="53">
        <f t="shared" si="2"/>
        <v>1.81462794378238</v>
      </c>
      <c r="K12" s="58">
        <v>3409</v>
      </c>
      <c r="L12" s="53">
        <f t="shared" si="3"/>
        <v>2.0494538196552781</v>
      </c>
      <c r="M12" s="58">
        <v>4628</v>
      </c>
      <c r="N12" s="53">
        <f t="shared" si="4"/>
        <v>2.7010937445283592</v>
      </c>
      <c r="O12" s="58">
        <v>5655</v>
      </c>
      <c r="P12" s="53">
        <f t="shared" si="5"/>
        <v>3.6209380502641269</v>
      </c>
      <c r="Q12" s="122">
        <v>5438</v>
      </c>
      <c r="R12" s="62">
        <f t="shared" si="6"/>
        <v>3.4819913558508082</v>
      </c>
      <c r="S12" s="32"/>
    </row>
    <row r="13" spans="2:28" x14ac:dyDescent="0.15">
      <c r="B13" s="84" t="s">
        <v>4</v>
      </c>
      <c r="C13" s="85"/>
      <c r="D13" s="86"/>
      <c r="E13" s="52">
        <v>5517</v>
      </c>
      <c r="F13" s="53">
        <f t="shared" si="0"/>
        <v>5.7226135031688576</v>
      </c>
      <c r="G13" s="58">
        <v>10112</v>
      </c>
      <c r="H13" s="53">
        <f t="shared" si="1"/>
        <v>7.5098961002309714</v>
      </c>
      <c r="I13" s="58">
        <v>12801</v>
      </c>
      <c r="J13" s="53">
        <f t="shared" si="2"/>
        <v>8.6578651913374003</v>
      </c>
      <c r="K13" s="58">
        <v>13446</v>
      </c>
      <c r="L13" s="53">
        <f t="shared" si="3"/>
        <v>8.0835893397139529</v>
      </c>
      <c r="M13" s="58">
        <v>13747</v>
      </c>
      <c r="N13" s="53">
        <f t="shared" si="4"/>
        <v>8.0233223219601015</v>
      </c>
      <c r="O13" s="58">
        <v>10146</v>
      </c>
      <c r="P13" s="53">
        <f t="shared" si="5"/>
        <v>6.4965583480070439</v>
      </c>
      <c r="Q13" s="122">
        <v>7029</v>
      </c>
      <c r="R13" s="62">
        <f t="shared" si="6"/>
        <v>4.5007203457659672</v>
      </c>
      <c r="S13" s="32"/>
    </row>
    <row r="14" spans="2:28" x14ac:dyDescent="0.15">
      <c r="B14" s="84" t="s">
        <v>5</v>
      </c>
      <c r="C14" s="85"/>
      <c r="D14" s="86"/>
      <c r="E14" s="52">
        <f>7134+184</f>
        <v>7318</v>
      </c>
      <c r="F14" s="53">
        <f t="shared" si="0"/>
        <v>7.5907351125955573</v>
      </c>
      <c r="G14" s="58">
        <f>6680+417</f>
        <v>7097</v>
      </c>
      <c r="H14" s="53">
        <f t="shared" si="1"/>
        <v>5.2707409635422469</v>
      </c>
      <c r="I14" s="58">
        <f>6772+604</f>
        <v>7376</v>
      </c>
      <c r="J14" s="53">
        <f t="shared" si="2"/>
        <v>4.9887050739242769</v>
      </c>
      <c r="K14" s="58">
        <f>6687+1299</f>
        <v>7986</v>
      </c>
      <c r="L14" s="53">
        <f t="shared" si="3"/>
        <v>4.8010965690135095</v>
      </c>
      <c r="M14" s="58">
        <f>4413+2081</f>
        <v>6494</v>
      </c>
      <c r="N14" s="53">
        <f t="shared" si="4"/>
        <v>3.790169139361963</v>
      </c>
      <c r="O14" s="58">
        <f>2182+2922</f>
        <v>5104</v>
      </c>
      <c r="P14" s="53">
        <f t="shared" si="5"/>
        <v>3.2681287017768526</v>
      </c>
      <c r="Q14" s="122">
        <f>1310+3356</f>
        <v>4666</v>
      </c>
      <c r="R14" s="62">
        <f t="shared" si="6"/>
        <v>2.9876740835601088</v>
      </c>
      <c r="S14" s="32"/>
      <c r="AA14" s="40"/>
      <c r="AB14" s="40"/>
    </row>
    <row r="15" spans="2:28" x14ac:dyDescent="0.15">
      <c r="B15" s="87" t="s">
        <v>6</v>
      </c>
      <c r="C15" s="88"/>
      <c r="D15" s="89"/>
      <c r="E15" s="54">
        <v>41904</v>
      </c>
      <c r="F15" s="55">
        <f>E15/$E$16*100</f>
        <v>43.465723443318431</v>
      </c>
      <c r="G15" s="59">
        <v>53311</v>
      </c>
      <c r="H15" s="55">
        <f t="shared" si="1"/>
        <v>39.592570312441978</v>
      </c>
      <c r="I15" s="59">
        <v>53101</v>
      </c>
      <c r="J15" s="55">
        <f t="shared" si="2"/>
        <v>35.914483206406324</v>
      </c>
      <c r="K15" s="59">
        <v>65277</v>
      </c>
      <c r="L15" s="55">
        <f t="shared" si="3"/>
        <v>39.243824284434616</v>
      </c>
      <c r="M15" s="59">
        <v>70982</v>
      </c>
      <c r="N15" s="55">
        <f t="shared" si="4"/>
        <v>41.428054488788241</v>
      </c>
      <c r="O15" s="59">
        <v>64823</v>
      </c>
      <c r="P15" s="55">
        <f t="shared" si="5"/>
        <v>41.506643188730592</v>
      </c>
      <c r="Q15" s="123">
        <v>56208</v>
      </c>
      <c r="R15" s="63">
        <f t="shared" si="6"/>
        <v>35.990395389787096</v>
      </c>
      <c r="S15" s="32"/>
      <c r="AA15" s="41"/>
      <c r="AB15" s="41"/>
    </row>
    <row r="16" spans="2:28" x14ac:dyDescent="0.15">
      <c r="B16" s="90" t="s">
        <v>21</v>
      </c>
      <c r="C16" s="91"/>
      <c r="D16" s="92"/>
      <c r="E16" s="56">
        <f>SUM(E8:E15)</f>
        <v>96407</v>
      </c>
      <c r="F16" s="55">
        <f t="shared" si="0"/>
        <v>100</v>
      </c>
      <c r="G16" s="56">
        <f>SUM(G8:G15)</f>
        <v>134649</v>
      </c>
      <c r="H16" s="55">
        <f t="shared" si="1"/>
        <v>100</v>
      </c>
      <c r="I16" s="56">
        <f>SUM(I8:I15)</f>
        <v>147854</v>
      </c>
      <c r="J16" s="55">
        <f t="shared" si="2"/>
        <v>100</v>
      </c>
      <c r="K16" s="56">
        <f>SUM(K8:K15)</f>
        <v>166337</v>
      </c>
      <c r="L16" s="55">
        <f t="shared" si="3"/>
        <v>100</v>
      </c>
      <c r="M16" s="56">
        <f>SUM(M8:M15)</f>
        <v>171338</v>
      </c>
      <c r="N16" s="55">
        <f t="shared" si="4"/>
        <v>100</v>
      </c>
      <c r="O16" s="56">
        <f>SUM(O8:O15)</f>
        <v>156175</v>
      </c>
      <c r="P16" s="55">
        <f t="shared" si="5"/>
        <v>100</v>
      </c>
      <c r="Q16" s="124">
        <f>SUM(Q8:Q15)</f>
        <v>132189</v>
      </c>
      <c r="R16" s="63">
        <f t="shared" si="6"/>
        <v>84.641587962221863</v>
      </c>
      <c r="S16" s="32"/>
    </row>
    <row r="17" spans="2:28" x14ac:dyDescent="0.15">
      <c r="B17" s="15" t="s">
        <v>43</v>
      </c>
      <c r="C17" s="32"/>
      <c r="I17" s="42"/>
      <c r="J17" s="42"/>
      <c r="K17" s="42"/>
      <c r="L17" s="43"/>
      <c r="M17" s="43"/>
      <c r="N17" s="43"/>
      <c r="O17" s="43"/>
      <c r="P17" s="43"/>
      <c r="Q17" s="43"/>
      <c r="R17" s="43"/>
      <c r="S17" s="32"/>
    </row>
    <row r="18" spans="2:28" x14ac:dyDescent="0.15">
      <c r="B18" s="21" t="s">
        <v>45</v>
      </c>
      <c r="C18" s="32"/>
      <c r="F18" s="33"/>
      <c r="G18" s="33"/>
      <c r="H18" s="33"/>
      <c r="I18" s="42"/>
      <c r="J18" s="42"/>
      <c r="K18" s="42"/>
      <c r="L18" s="43"/>
      <c r="M18" s="43"/>
      <c r="N18" s="43"/>
      <c r="O18" s="43"/>
      <c r="Q18" s="43"/>
      <c r="U18" s="33"/>
      <c r="V18" s="33"/>
    </row>
    <row r="19" spans="2:28" s="45" customFormat="1" x14ac:dyDescent="0.15">
      <c r="B19" s="83" t="s">
        <v>39</v>
      </c>
      <c r="C19" s="44"/>
      <c r="D19" s="43"/>
      <c r="E19" s="43"/>
      <c r="F19" s="43"/>
      <c r="G19" s="43"/>
      <c r="H19" s="42"/>
      <c r="I19" s="34"/>
      <c r="J19" s="33"/>
      <c r="K19" s="33"/>
      <c r="L19" s="33"/>
      <c r="M19" s="33"/>
      <c r="N19" s="33"/>
      <c r="O19" s="33"/>
      <c r="P19" s="28"/>
      <c r="Q19" s="33"/>
      <c r="R19" s="28" t="s">
        <v>42</v>
      </c>
      <c r="S19" s="44"/>
      <c r="T19" s="43"/>
      <c r="U19" s="43"/>
      <c r="V19" s="42"/>
      <c r="W19" s="42"/>
      <c r="X19" s="43"/>
      <c r="Y19" s="43"/>
      <c r="Z19" s="43"/>
      <c r="AA19" s="43"/>
      <c r="AB19" s="43"/>
    </row>
    <row r="20" spans="2:28" s="45" customFormat="1" x14ac:dyDescent="0.15">
      <c r="B20" s="44"/>
      <c r="C20" s="44"/>
      <c r="D20" s="43"/>
      <c r="E20" s="43"/>
      <c r="F20" s="43"/>
      <c r="G20" s="43"/>
      <c r="H20" s="42"/>
      <c r="I20" s="34"/>
      <c r="J20" s="33"/>
      <c r="K20" s="33"/>
      <c r="L20" s="33"/>
      <c r="M20" s="33"/>
      <c r="N20" s="33"/>
      <c r="O20" s="33"/>
      <c r="P20" s="33"/>
      <c r="Q20" s="33"/>
      <c r="R20" s="33"/>
      <c r="S20" s="44"/>
      <c r="T20" s="43"/>
      <c r="U20" s="43"/>
      <c r="V20" s="42"/>
      <c r="W20" s="42"/>
      <c r="X20" s="43"/>
      <c r="Y20" s="43"/>
      <c r="Z20" s="43"/>
      <c r="AA20" s="43"/>
      <c r="AB20" s="43"/>
    </row>
    <row r="21" spans="2:28" s="45" customFormat="1" x14ac:dyDescent="0.15">
      <c r="B21" s="44"/>
      <c r="C21" s="44"/>
      <c r="D21" s="43"/>
      <c r="E21" s="43"/>
      <c r="F21" s="43"/>
      <c r="G21" s="43"/>
      <c r="H21" s="42"/>
      <c r="I21" s="34"/>
      <c r="J21" s="33"/>
      <c r="K21" s="33"/>
      <c r="L21" s="33"/>
      <c r="M21" s="33"/>
      <c r="N21" s="33"/>
      <c r="O21" s="33"/>
      <c r="P21" s="33"/>
      <c r="Q21" s="33"/>
      <c r="R21" s="33"/>
      <c r="S21" s="44"/>
      <c r="T21" s="43"/>
      <c r="U21" s="43"/>
      <c r="V21" s="42"/>
      <c r="W21" s="43"/>
      <c r="X21" s="43"/>
      <c r="Y21" s="43"/>
      <c r="Z21" s="43"/>
      <c r="AA21" s="43"/>
      <c r="AB21" s="43"/>
    </row>
    <row r="22" spans="2:28" x14ac:dyDescent="0.15">
      <c r="B22" s="44"/>
      <c r="C22" s="44"/>
      <c r="D22" s="43"/>
    </row>
  </sheetData>
  <mergeCells count="17">
    <mergeCell ref="B13:D13"/>
    <mergeCell ref="B14:D14"/>
    <mergeCell ref="B15:D15"/>
    <mergeCell ref="B16:D16"/>
    <mergeCell ref="Q5:R6"/>
    <mergeCell ref="O5:P6"/>
    <mergeCell ref="B8:D8"/>
    <mergeCell ref="B9:D9"/>
    <mergeCell ref="B10:D10"/>
    <mergeCell ref="B11:D11"/>
    <mergeCell ref="B12:D12"/>
    <mergeCell ref="B5:D6"/>
    <mergeCell ref="E5:F6"/>
    <mergeCell ref="G5:H6"/>
    <mergeCell ref="I5:J6"/>
    <mergeCell ref="K5:L6"/>
    <mergeCell ref="M5:N6"/>
  </mergeCells>
  <phoneticPr fontId="10"/>
  <pageMargins left="0.59055118110236227" right="0" top="0.59055118110236227" bottom="0" header="0" footer="0"/>
  <pageSetup paperSize="9" scale="94" pageOrder="overThenDown" orientation="landscape" horizontalDpi="4294967294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2"/>
  <sheetViews>
    <sheetView showGridLines="0" zoomScaleNormal="100" workbookViewId="0">
      <selection activeCell="B18" sqref="B18"/>
    </sheetView>
  </sheetViews>
  <sheetFormatPr defaultColWidth="19.5703125" defaultRowHeight="12" x14ac:dyDescent="0.15"/>
  <cols>
    <col min="1" max="1" width="5.7109375" style="33" customWidth="1"/>
    <col min="2" max="5" width="7.7109375" style="33" customWidth="1"/>
    <col min="6" max="9" width="7.7109375" style="34" customWidth="1"/>
    <col min="10" max="18" width="7.7109375" style="33" customWidth="1"/>
    <col min="19" max="20" width="7.7109375" style="34" customWidth="1"/>
    <col min="21" max="26" width="7.7109375" style="33" customWidth="1"/>
    <col min="27" max="16384" width="19.5703125" style="33"/>
  </cols>
  <sheetData>
    <row r="2" spans="2:26" s="30" customFormat="1" ht="15" customHeight="1" x14ac:dyDescent="0.15">
      <c r="B2" s="17" t="s">
        <v>38</v>
      </c>
      <c r="C2" s="29"/>
      <c r="F2" s="31"/>
      <c r="G2" s="31"/>
      <c r="H2" s="31"/>
      <c r="I2" s="31"/>
      <c r="Q2" s="29"/>
      <c r="S2" s="31"/>
      <c r="T2" s="31"/>
    </row>
    <row r="3" spans="2:26" s="30" customFormat="1" ht="12" customHeight="1" x14ac:dyDescent="0.15">
      <c r="B3" s="29"/>
      <c r="C3" s="29"/>
      <c r="F3" s="31"/>
      <c r="G3" s="31"/>
      <c r="H3" s="31"/>
      <c r="I3" s="31"/>
      <c r="Q3" s="29"/>
      <c r="S3" s="31"/>
      <c r="T3" s="31"/>
    </row>
    <row r="4" spans="2:26" x14ac:dyDescent="0.15">
      <c r="B4" s="32"/>
      <c r="C4" s="32"/>
      <c r="P4" s="35" t="s">
        <v>34</v>
      </c>
      <c r="Q4" s="32"/>
      <c r="Y4" s="35"/>
      <c r="Z4" s="35"/>
    </row>
    <row r="5" spans="2:26" ht="12" customHeight="1" x14ac:dyDescent="0.15">
      <c r="B5" s="100"/>
      <c r="C5" s="101"/>
      <c r="D5" s="102"/>
      <c r="E5" s="106" t="s">
        <v>9</v>
      </c>
      <c r="F5" s="107"/>
      <c r="G5" s="93" t="s">
        <v>10</v>
      </c>
      <c r="H5" s="110"/>
      <c r="I5" s="93" t="s">
        <v>16</v>
      </c>
      <c r="J5" s="110"/>
      <c r="K5" s="93" t="s">
        <v>11</v>
      </c>
      <c r="L5" s="110"/>
      <c r="M5" s="93" t="s">
        <v>12</v>
      </c>
      <c r="N5" s="110"/>
      <c r="O5" s="93" t="s">
        <v>17</v>
      </c>
      <c r="P5" s="94"/>
      <c r="S5" s="33"/>
      <c r="U5" s="34"/>
    </row>
    <row r="6" spans="2:26" ht="12" customHeight="1" x14ac:dyDescent="0.15">
      <c r="B6" s="103"/>
      <c r="C6" s="104"/>
      <c r="D6" s="105"/>
      <c r="E6" s="108"/>
      <c r="F6" s="109"/>
      <c r="G6" s="95"/>
      <c r="H6" s="111"/>
      <c r="I6" s="112"/>
      <c r="J6" s="113"/>
      <c r="K6" s="95"/>
      <c r="L6" s="111"/>
      <c r="M6" s="95"/>
      <c r="N6" s="111"/>
      <c r="O6" s="95"/>
      <c r="P6" s="96"/>
      <c r="S6" s="33"/>
      <c r="U6" s="34"/>
    </row>
    <row r="7" spans="2:26" ht="12" customHeight="1" x14ac:dyDescent="0.15">
      <c r="B7" s="46"/>
      <c r="C7" s="47"/>
      <c r="D7" s="48"/>
      <c r="E7" s="36" t="s">
        <v>35</v>
      </c>
      <c r="F7" s="37" t="s">
        <v>36</v>
      </c>
      <c r="G7" s="38" t="s">
        <v>35</v>
      </c>
      <c r="H7" s="39" t="s">
        <v>36</v>
      </c>
      <c r="I7" s="38" t="s">
        <v>35</v>
      </c>
      <c r="J7" s="39" t="s">
        <v>36</v>
      </c>
      <c r="K7" s="38" t="s">
        <v>35</v>
      </c>
      <c r="L7" s="39" t="s">
        <v>36</v>
      </c>
      <c r="M7" s="38" t="s">
        <v>35</v>
      </c>
      <c r="N7" s="39" t="s">
        <v>36</v>
      </c>
      <c r="O7" s="38" t="s">
        <v>35</v>
      </c>
      <c r="P7" s="49" t="s">
        <v>36</v>
      </c>
      <c r="S7" s="33"/>
      <c r="U7" s="34"/>
    </row>
    <row r="8" spans="2:26" x14ac:dyDescent="0.15">
      <c r="B8" s="84" t="s">
        <v>0</v>
      </c>
      <c r="C8" s="85"/>
      <c r="D8" s="86"/>
      <c r="E8" s="50">
        <v>2809</v>
      </c>
      <c r="F8" s="51">
        <f>E8/$E$16*100</f>
        <v>7.3269341123689298</v>
      </c>
      <c r="G8" s="57">
        <v>4645</v>
      </c>
      <c r="H8" s="51">
        <f>G8/$G$16*100</f>
        <v>8.4284444121863142</v>
      </c>
      <c r="I8" s="57">
        <v>5480</v>
      </c>
      <c r="J8" s="51">
        <f>I8/$I$16*100</f>
        <v>8.393065000306315</v>
      </c>
      <c r="K8" s="57">
        <v>6222</v>
      </c>
      <c r="L8" s="51">
        <f>K8/$K$16*100</f>
        <v>9.1128784217232752</v>
      </c>
      <c r="M8" s="57">
        <v>7343</v>
      </c>
      <c r="N8" s="51">
        <f>M8/$M$16*100</f>
        <v>11.018742215753065</v>
      </c>
      <c r="O8" s="57">
        <v>7147</v>
      </c>
      <c r="P8" s="61">
        <f>O8/$O$16*100</f>
        <v>13.079682295669997</v>
      </c>
      <c r="Q8" s="34"/>
      <c r="S8" s="33"/>
      <c r="U8" s="34"/>
    </row>
    <row r="9" spans="2:26" x14ac:dyDescent="0.15">
      <c r="B9" s="84" t="s">
        <v>1</v>
      </c>
      <c r="C9" s="85"/>
      <c r="D9" s="86"/>
      <c r="E9" s="52">
        <v>13432</v>
      </c>
      <c r="F9" s="53">
        <f t="shared" ref="F9:F16" si="0">E9/$E$16*100</f>
        <v>35.035734780113728</v>
      </c>
      <c r="G9" s="58">
        <v>25341</v>
      </c>
      <c r="H9" s="53">
        <f t="shared" ref="H9:H16" si="1">G9/$G$16*100</f>
        <v>45.981745930939375</v>
      </c>
      <c r="I9" s="58">
        <v>33199</v>
      </c>
      <c r="J9" s="53">
        <f t="shared" ref="J9:J16" si="2">I9/$I$16*100</f>
        <v>50.846964406052805</v>
      </c>
      <c r="K9" s="58">
        <v>34321</v>
      </c>
      <c r="L9" s="53">
        <f t="shared" ref="L9:L16" si="3">K9/$K$16*100</f>
        <v>50.267293524905895</v>
      </c>
      <c r="M9" s="58">
        <v>33739</v>
      </c>
      <c r="N9" s="53">
        <f t="shared" ref="N9:N16" si="4">M9/$M$16*100</f>
        <v>50.627991776834079</v>
      </c>
      <c r="O9" s="58">
        <v>28074</v>
      </c>
      <c r="P9" s="62">
        <f t="shared" ref="P9:P16" si="5">O9/$O$16*100</f>
        <v>51.378060832326774</v>
      </c>
      <c r="Q9" s="34"/>
      <c r="S9" s="33"/>
      <c r="U9" s="34"/>
    </row>
    <row r="10" spans="2:26" x14ac:dyDescent="0.15">
      <c r="B10" s="84" t="s">
        <v>19</v>
      </c>
      <c r="C10" s="85"/>
      <c r="D10" s="86"/>
      <c r="E10" s="52">
        <v>4563</v>
      </c>
      <c r="F10" s="53">
        <f t="shared" si="0"/>
        <v>11.902029318169962</v>
      </c>
      <c r="G10" s="58">
        <v>4074</v>
      </c>
      <c r="H10" s="53">
        <f t="shared" si="1"/>
        <v>7.3923536136161569</v>
      </c>
      <c r="I10" s="58">
        <v>3713</v>
      </c>
      <c r="J10" s="53">
        <f t="shared" si="2"/>
        <v>5.6867610120688594</v>
      </c>
      <c r="K10" s="58">
        <v>3295</v>
      </c>
      <c r="L10" s="53">
        <f t="shared" si="3"/>
        <v>4.8259296688489535</v>
      </c>
      <c r="M10" s="58">
        <v>1887</v>
      </c>
      <c r="N10" s="53">
        <f t="shared" si="4"/>
        <v>2.8315901622124517</v>
      </c>
      <c r="O10" s="58">
        <v>1214</v>
      </c>
      <c r="P10" s="62">
        <f t="shared" si="5"/>
        <v>2.2217341971377329</v>
      </c>
      <c r="Q10" s="34"/>
      <c r="S10" s="33"/>
      <c r="U10" s="34"/>
    </row>
    <row r="11" spans="2:26" x14ac:dyDescent="0.15">
      <c r="B11" s="97" t="s">
        <v>2</v>
      </c>
      <c r="C11" s="98"/>
      <c r="D11" s="99"/>
      <c r="E11" s="52">
        <v>314</v>
      </c>
      <c r="F11" s="53">
        <f>E11/$E$16*100</f>
        <v>0.81903072669414156</v>
      </c>
      <c r="G11" s="58">
        <v>855</v>
      </c>
      <c r="H11" s="53">
        <f t="shared" si="1"/>
        <v>1.5514144181742302</v>
      </c>
      <c r="I11" s="58">
        <v>1391</v>
      </c>
      <c r="J11" s="53">
        <f t="shared" si="2"/>
        <v>2.1304294553697236</v>
      </c>
      <c r="K11" s="58">
        <v>2169</v>
      </c>
      <c r="L11" s="53">
        <f t="shared" si="3"/>
        <v>3.1767652357309197</v>
      </c>
      <c r="M11" s="58">
        <v>2667</v>
      </c>
      <c r="N11" s="53">
        <f t="shared" si="4"/>
        <v>4.0020407857024951</v>
      </c>
      <c r="O11" s="58">
        <v>2912</v>
      </c>
      <c r="P11" s="62">
        <f t="shared" si="5"/>
        <v>5.3292339226236223</v>
      </c>
      <c r="Q11" s="32"/>
    </row>
    <row r="12" spans="2:26" x14ac:dyDescent="0.15">
      <c r="B12" s="84" t="s">
        <v>3</v>
      </c>
      <c r="C12" s="85"/>
      <c r="D12" s="86"/>
      <c r="E12" s="52">
        <v>609</v>
      </c>
      <c r="F12" s="53">
        <f t="shared" si="0"/>
        <v>1.5885022692889561</v>
      </c>
      <c r="G12" s="58">
        <v>1434</v>
      </c>
      <c r="H12" s="53">
        <f t="shared" si="1"/>
        <v>2.6020213750430945</v>
      </c>
      <c r="I12" s="58">
        <v>2169</v>
      </c>
      <c r="J12" s="53">
        <f t="shared" si="2"/>
        <v>3.321999632420511</v>
      </c>
      <c r="K12" s="58">
        <v>2619</v>
      </c>
      <c r="L12" s="53">
        <f t="shared" si="3"/>
        <v>3.8358451601564219</v>
      </c>
      <c r="M12" s="58">
        <v>3246</v>
      </c>
      <c r="N12" s="53">
        <f t="shared" si="4"/>
        <v>4.8708752869854894</v>
      </c>
      <c r="O12" s="58">
        <v>2999</v>
      </c>
      <c r="P12" s="62">
        <f t="shared" si="5"/>
        <v>5.4884521064382703</v>
      </c>
      <c r="Q12" s="32"/>
    </row>
    <row r="13" spans="2:26" x14ac:dyDescent="0.15">
      <c r="B13" s="84" t="s">
        <v>4</v>
      </c>
      <c r="C13" s="85"/>
      <c r="D13" s="86"/>
      <c r="E13" s="52">
        <v>1031</v>
      </c>
      <c r="F13" s="53">
        <f t="shared" si="0"/>
        <v>2.6892378319161145</v>
      </c>
      <c r="G13" s="58">
        <v>2239</v>
      </c>
      <c r="H13" s="53">
        <f t="shared" si="1"/>
        <v>4.062709803850411</v>
      </c>
      <c r="I13" s="58">
        <v>2938</v>
      </c>
      <c r="J13" s="53">
        <f t="shared" si="2"/>
        <v>4.4997855786313785</v>
      </c>
      <c r="K13" s="58">
        <v>2689</v>
      </c>
      <c r="L13" s="53">
        <f t="shared" si="3"/>
        <v>3.9383687039559439</v>
      </c>
      <c r="M13" s="58">
        <v>2316</v>
      </c>
      <c r="N13" s="53">
        <f t="shared" si="4"/>
        <v>3.475338005131976</v>
      </c>
      <c r="O13" s="58">
        <v>1468</v>
      </c>
      <c r="P13" s="62">
        <f t="shared" si="5"/>
        <v>2.6865780901138319</v>
      </c>
      <c r="Q13" s="32"/>
    </row>
    <row r="14" spans="2:26" x14ac:dyDescent="0.15">
      <c r="B14" s="84" t="s">
        <v>5</v>
      </c>
      <c r="C14" s="85"/>
      <c r="D14" s="86"/>
      <c r="E14" s="52">
        <f>78+165</f>
        <v>243</v>
      </c>
      <c r="F14" s="53">
        <f t="shared" si="0"/>
        <v>0.63383588084928788</v>
      </c>
      <c r="G14" s="58">
        <f>454+527</f>
        <v>981</v>
      </c>
      <c r="H14" s="53">
        <f t="shared" si="1"/>
        <v>1.7800439113788535</v>
      </c>
      <c r="I14" s="58">
        <f>641+798</f>
        <v>1439</v>
      </c>
      <c r="J14" s="53">
        <f t="shared" si="2"/>
        <v>2.2039453531826259</v>
      </c>
      <c r="K14" s="58">
        <f>533+1247</f>
        <v>1780</v>
      </c>
      <c r="L14" s="53">
        <f t="shared" si="3"/>
        <v>2.6070272566164303</v>
      </c>
      <c r="M14" s="58">
        <f>410+1445</f>
        <v>1855</v>
      </c>
      <c r="N14" s="53">
        <f t="shared" si="4"/>
        <v>2.7835716750949113</v>
      </c>
      <c r="O14" s="58">
        <f>206+1719</f>
        <v>1925</v>
      </c>
      <c r="P14" s="62">
        <f t="shared" si="5"/>
        <v>3.522931078657443</v>
      </c>
      <c r="Q14" s="32"/>
      <c r="Y14" s="40"/>
      <c r="Z14" s="40"/>
    </row>
    <row r="15" spans="2:26" x14ac:dyDescent="0.15">
      <c r="B15" s="87" t="s">
        <v>6</v>
      </c>
      <c r="C15" s="88"/>
      <c r="D15" s="89"/>
      <c r="E15" s="54">
        <v>15580</v>
      </c>
      <c r="F15" s="55">
        <f>E15/$E$16*100</f>
        <v>40.638530961448168</v>
      </c>
      <c r="G15" s="59">
        <v>16523</v>
      </c>
      <c r="H15" s="55">
        <f t="shared" si="1"/>
        <v>29.981310446190417</v>
      </c>
      <c r="I15" s="59">
        <v>16402</v>
      </c>
      <c r="J15" s="55">
        <f t="shared" si="2"/>
        <v>25.120994915150401</v>
      </c>
      <c r="K15" s="59">
        <v>16962</v>
      </c>
      <c r="L15" s="55">
        <f t="shared" si="3"/>
        <v>24.842919284678587</v>
      </c>
      <c r="M15" s="59">
        <v>15443</v>
      </c>
      <c r="N15" s="55">
        <f t="shared" si="4"/>
        <v>23.173421767380443</v>
      </c>
      <c r="O15" s="59">
        <v>10828</v>
      </c>
      <c r="P15" s="63">
        <f t="shared" si="5"/>
        <v>19.81625855568976</v>
      </c>
      <c r="Q15" s="32"/>
      <c r="Y15" s="41"/>
      <c r="Z15" s="41"/>
    </row>
    <row r="16" spans="2:26" x14ac:dyDescent="0.15">
      <c r="B16" s="90" t="s">
        <v>21</v>
      </c>
      <c r="C16" s="91"/>
      <c r="D16" s="92"/>
      <c r="E16" s="56">
        <f>SUM(E8:E15)-E14</f>
        <v>38338</v>
      </c>
      <c r="F16" s="55">
        <f t="shared" si="0"/>
        <v>100</v>
      </c>
      <c r="G16" s="60">
        <f>SUM(G8:G15)-G14</f>
        <v>55111</v>
      </c>
      <c r="H16" s="55">
        <f t="shared" si="1"/>
        <v>100</v>
      </c>
      <c r="I16" s="60">
        <f t="shared" ref="I16" si="6">SUM(I8:I15)-I14</f>
        <v>65292</v>
      </c>
      <c r="J16" s="55">
        <f t="shared" si="2"/>
        <v>100</v>
      </c>
      <c r="K16" s="60">
        <f t="shared" ref="K16" si="7">SUM(K8:K15)-K14</f>
        <v>68277</v>
      </c>
      <c r="L16" s="55">
        <f t="shared" si="3"/>
        <v>100</v>
      </c>
      <c r="M16" s="60">
        <f t="shared" ref="M16" si="8">SUM(M8:M15)-M14</f>
        <v>66641</v>
      </c>
      <c r="N16" s="55">
        <f t="shared" si="4"/>
        <v>100</v>
      </c>
      <c r="O16" s="60">
        <f t="shared" ref="O16" si="9">SUM(O8:O15)-O14</f>
        <v>54642</v>
      </c>
      <c r="P16" s="63">
        <f t="shared" si="5"/>
        <v>100</v>
      </c>
      <c r="Q16" s="32"/>
    </row>
    <row r="17" spans="2:26" x14ac:dyDescent="0.15">
      <c r="B17" s="15" t="s">
        <v>41</v>
      </c>
      <c r="C17" s="32"/>
      <c r="I17" s="42"/>
      <c r="J17" s="42"/>
      <c r="K17" s="42"/>
      <c r="L17" s="43"/>
      <c r="M17" s="43"/>
      <c r="N17" s="43"/>
      <c r="O17" s="43"/>
      <c r="P17" s="43"/>
      <c r="Q17" s="32"/>
    </row>
    <row r="18" spans="2:26" x14ac:dyDescent="0.15">
      <c r="B18" s="21" t="s">
        <v>40</v>
      </c>
      <c r="C18" s="32"/>
      <c r="F18" s="33"/>
      <c r="G18" s="33"/>
      <c r="H18" s="33"/>
      <c r="I18" s="42"/>
      <c r="J18" s="42"/>
      <c r="K18" s="42"/>
      <c r="L18" s="43"/>
      <c r="M18" s="43"/>
      <c r="N18" s="43"/>
      <c r="O18" s="43"/>
      <c r="S18" s="33"/>
      <c r="T18" s="33"/>
    </row>
    <row r="19" spans="2:26" s="45" customFormat="1" x14ac:dyDescent="0.15">
      <c r="B19" s="83" t="s">
        <v>39</v>
      </c>
      <c r="C19" s="44"/>
      <c r="D19" s="43"/>
      <c r="E19" s="43"/>
      <c r="F19" s="43"/>
      <c r="G19" s="43"/>
      <c r="H19" s="42"/>
      <c r="I19" s="34"/>
      <c r="J19" s="33"/>
      <c r="K19" s="33"/>
      <c r="L19" s="33"/>
      <c r="M19" s="33"/>
      <c r="N19" s="33"/>
      <c r="O19" s="33"/>
      <c r="P19" s="28" t="s">
        <v>37</v>
      </c>
      <c r="Q19" s="44"/>
      <c r="R19" s="43"/>
      <c r="S19" s="43"/>
      <c r="T19" s="42"/>
      <c r="U19" s="42"/>
      <c r="V19" s="43"/>
      <c r="W19" s="43"/>
      <c r="X19" s="43"/>
      <c r="Y19" s="43"/>
      <c r="Z19" s="43"/>
    </row>
    <row r="20" spans="2:26" s="45" customFormat="1" x14ac:dyDescent="0.15">
      <c r="B20" s="44"/>
      <c r="C20" s="44"/>
      <c r="D20" s="43"/>
      <c r="E20" s="43"/>
      <c r="F20" s="43"/>
      <c r="G20" s="43"/>
      <c r="H20" s="42"/>
      <c r="I20" s="34"/>
      <c r="J20" s="33"/>
      <c r="K20" s="33"/>
      <c r="L20" s="33"/>
      <c r="M20" s="33"/>
      <c r="N20" s="33"/>
      <c r="O20" s="33"/>
      <c r="P20" s="33"/>
      <c r="Q20" s="44"/>
      <c r="R20" s="43"/>
      <c r="S20" s="43"/>
      <c r="T20" s="42"/>
      <c r="U20" s="42"/>
      <c r="V20" s="43"/>
      <c r="W20" s="43"/>
      <c r="X20" s="43"/>
      <c r="Y20" s="43"/>
      <c r="Z20" s="43"/>
    </row>
    <row r="21" spans="2:26" s="45" customFormat="1" x14ac:dyDescent="0.15">
      <c r="B21" s="44"/>
      <c r="C21" s="44"/>
      <c r="D21" s="43"/>
      <c r="E21" s="43"/>
      <c r="F21" s="43"/>
      <c r="G21" s="43"/>
      <c r="H21" s="42"/>
      <c r="I21" s="34"/>
      <c r="J21" s="33"/>
      <c r="K21" s="33"/>
      <c r="L21" s="33"/>
      <c r="M21" s="33"/>
      <c r="N21" s="33"/>
      <c r="O21" s="33"/>
      <c r="P21" s="33"/>
      <c r="Q21" s="44"/>
      <c r="R21" s="43"/>
      <c r="S21" s="43"/>
      <c r="T21" s="42"/>
      <c r="U21" s="43"/>
      <c r="V21" s="43"/>
      <c r="W21" s="43"/>
      <c r="X21" s="43"/>
      <c r="Y21" s="43"/>
      <c r="Z21" s="43"/>
    </row>
    <row r="22" spans="2:26" x14ac:dyDescent="0.15">
      <c r="B22" s="44"/>
      <c r="C22" s="44"/>
      <c r="D22" s="43"/>
    </row>
  </sheetData>
  <mergeCells count="16">
    <mergeCell ref="B13:D13"/>
    <mergeCell ref="B14:D14"/>
    <mergeCell ref="B15:D15"/>
    <mergeCell ref="B16:D16"/>
    <mergeCell ref="O5:P6"/>
    <mergeCell ref="B8:D8"/>
    <mergeCell ref="B9:D9"/>
    <mergeCell ref="B10:D10"/>
    <mergeCell ref="B11:D11"/>
    <mergeCell ref="B12:D12"/>
    <mergeCell ref="B5:D6"/>
    <mergeCell ref="E5:F6"/>
    <mergeCell ref="G5:H6"/>
    <mergeCell ref="I5:J6"/>
    <mergeCell ref="K5:L6"/>
    <mergeCell ref="M5:N6"/>
  </mergeCells>
  <phoneticPr fontId="10"/>
  <pageMargins left="0.59055118110236227" right="0" top="0.59055118110236227" bottom="0" header="0" footer="0"/>
  <pageSetup paperSize="9" scale="94" pageOrder="overThenDown" orientation="landscape" horizontalDpi="4294967294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2"/>
  <sheetViews>
    <sheetView showGridLines="0" zoomScaleNormal="100" workbookViewId="0">
      <selection activeCell="B18" sqref="B18:B19"/>
    </sheetView>
  </sheetViews>
  <sheetFormatPr defaultColWidth="19.5703125" defaultRowHeight="12" x14ac:dyDescent="0.15"/>
  <cols>
    <col min="1" max="1" width="5.7109375" style="33" customWidth="1"/>
    <col min="2" max="5" width="7.7109375" style="33" customWidth="1"/>
    <col min="6" max="9" width="7.7109375" style="34" customWidth="1"/>
    <col min="10" max="18" width="7.7109375" style="33" customWidth="1"/>
    <col min="19" max="20" width="7.7109375" style="34" customWidth="1"/>
    <col min="21" max="26" width="7.7109375" style="33" customWidth="1"/>
    <col min="27" max="16384" width="19.5703125" style="33"/>
  </cols>
  <sheetData>
    <row r="2" spans="2:26" s="30" customFormat="1" ht="15" customHeight="1" x14ac:dyDescent="0.15">
      <c r="B2" s="17" t="s">
        <v>27</v>
      </c>
      <c r="C2" s="29"/>
      <c r="F2" s="31"/>
      <c r="G2" s="31"/>
      <c r="H2" s="31"/>
      <c r="I2" s="31"/>
      <c r="Q2" s="29"/>
      <c r="S2" s="31"/>
      <c r="T2" s="31"/>
    </row>
    <row r="3" spans="2:26" s="30" customFormat="1" ht="12" customHeight="1" x14ac:dyDescent="0.15">
      <c r="B3" s="29"/>
      <c r="C3" s="29"/>
      <c r="F3" s="31"/>
      <c r="G3" s="31"/>
      <c r="H3" s="31"/>
      <c r="I3" s="31"/>
      <c r="Q3" s="29"/>
      <c r="S3" s="31"/>
      <c r="T3" s="31"/>
    </row>
    <row r="4" spans="2:26" x14ac:dyDescent="0.15">
      <c r="B4" s="32"/>
      <c r="C4" s="32"/>
      <c r="P4" s="35" t="s">
        <v>34</v>
      </c>
      <c r="Q4" s="32"/>
      <c r="Y4" s="35"/>
      <c r="Z4" s="35"/>
    </row>
    <row r="5" spans="2:26" ht="12" customHeight="1" x14ac:dyDescent="0.15">
      <c r="B5" s="100"/>
      <c r="C5" s="101"/>
      <c r="D5" s="102"/>
      <c r="E5" s="106" t="s">
        <v>9</v>
      </c>
      <c r="F5" s="107"/>
      <c r="G5" s="93" t="s">
        <v>10</v>
      </c>
      <c r="H5" s="110"/>
      <c r="I5" s="93" t="s">
        <v>16</v>
      </c>
      <c r="J5" s="110"/>
      <c r="K5" s="93" t="s">
        <v>11</v>
      </c>
      <c r="L5" s="110"/>
      <c r="M5" s="93" t="s">
        <v>12</v>
      </c>
      <c r="N5" s="110"/>
      <c r="O5" s="93" t="s">
        <v>17</v>
      </c>
      <c r="P5" s="94"/>
      <c r="S5" s="33"/>
      <c r="U5" s="34"/>
    </row>
    <row r="6" spans="2:26" ht="12" customHeight="1" x14ac:dyDescent="0.15">
      <c r="B6" s="103"/>
      <c r="C6" s="104"/>
      <c r="D6" s="105"/>
      <c r="E6" s="108"/>
      <c r="F6" s="109"/>
      <c r="G6" s="95"/>
      <c r="H6" s="111"/>
      <c r="I6" s="112"/>
      <c r="J6" s="113"/>
      <c r="K6" s="95"/>
      <c r="L6" s="111"/>
      <c r="M6" s="95"/>
      <c r="N6" s="111"/>
      <c r="O6" s="95"/>
      <c r="P6" s="96"/>
      <c r="S6" s="33"/>
      <c r="U6" s="34"/>
    </row>
    <row r="7" spans="2:26" ht="12" customHeight="1" x14ac:dyDescent="0.15">
      <c r="B7" s="46"/>
      <c r="C7" s="47"/>
      <c r="D7" s="48"/>
      <c r="E7" s="36" t="s">
        <v>35</v>
      </c>
      <c r="F7" s="37" t="s">
        <v>36</v>
      </c>
      <c r="G7" s="38" t="s">
        <v>35</v>
      </c>
      <c r="H7" s="39" t="s">
        <v>36</v>
      </c>
      <c r="I7" s="38" t="s">
        <v>35</v>
      </c>
      <c r="J7" s="39" t="s">
        <v>36</v>
      </c>
      <c r="K7" s="38" t="s">
        <v>35</v>
      </c>
      <c r="L7" s="39" t="s">
        <v>36</v>
      </c>
      <c r="M7" s="38" t="s">
        <v>35</v>
      </c>
      <c r="N7" s="39" t="s">
        <v>36</v>
      </c>
      <c r="O7" s="38" t="s">
        <v>35</v>
      </c>
      <c r="P7" s="49" t="s">
        <v>36</v>
      </c>
      <c r="S7" s="33"/>
      <c r="U7" s="34"/>
    </row>
    <row r="8" spans="2:26" x14ac:dyDescent="0.15">
      <c r="B8" s="84" t="s">
        <v>0</v>
      </c>
      <c r="C8" s="85"/>
      <c r="D8" s="86"/>
      <c r="E8" s="50">
        <v>3067</v>
      </c>
      <c r="F8" s="51">
        <f>E8/$E$16*100</f>
        <v>13.458837984904335</v>
      </c>
      <c r="G8" s="57">
        <v>4699</v>
      </c>
      <c r="H8" s="51">
        <f>G8/$G$16*100</f>
        <v>12.371649728818914</v>
      </c>
      <c r="I8" s="57">
        <v>5678</v>
      </c>
      <c r="J8" s="51">
        <f>I8/$I$16*100</f>
        <v>11.055080703257335</v>
      </c>
      <c r="K8" s="57">
        <v>7726</v>
      </c>
      <c r="L8" s="51">
        <f>K8/$K$16*100</f>
        <v>13.913200072033135</v>
      </c>
      <c r="M8" s="57">
        <v>8463</v>
      </c>
      <c r="N8" s="51">
        <f>M8/$M$16*100</f>
        <v>15.979984894259818</v>
      </c>
      <c r="O8" s="57">
        <v>8753</v>
      </c>
      <c r="P8" s="61">
        <f>O8/$O$16*100</f>
        <v>19.193912681183257</v>
      </c>
      <c r="Q8" s="34"/>
      <c r="S8" s="33"/>
      <c r="U8" s="34"/>
    </row>
    <row r="9" spans="2:26" x14ac:dyDescent="0.15">
      <c r="B9" s="84" t="s">
        <v>1</v>
      </c>
      <c r="C9" s="85"/>
      <c r="D9" s="86"/>
      <c r="E9" s="52">
        <v>11937</v>
      </c>
      <c r="F9" s="53">
        <f t="shared" ref="F9:F16" si="0">E9/$E$16*100</f>
        <v>52.38283307003686</v>
      </c>
      <c r="G9" s="58">
        <v>23184</v>
      </c>
      <c r="H9" s="53">
        <f t="shared" ref="H9:H16" si="1">G9/$G$16*100</f>
        <v>61.039439734611136</v>
      </c>
      <c r="I9" s="58">
        <v>32944</v>
      </c>
      <c r="J9" s="53">
        <f t="shared" ref="J9:J16" si="2">I9/$I$16*100</f>
        <v>64.142053308930898</v>
      </c>
      <c r="K9" s="58">
        <v>33929</v>
      </c>
      <c r="L9" s="53">
        <f t="shared" ref="L9:L16" si="3">K9/$K$16*100</f>
        <v>61.100306140824777</v>
      </c>
      <c r="M9" s="58">
        <v>31158</v>
      </c>
      <c r="N9" s="53">
        <f t="shared" ref="N9:N16" si="4">M9/$M$16*100</f>
        <v>58.833081570996981</v>
      </c>
      <c r="O9" s="58">
        <v>25268</v>
      </c>
      <c r="P9" s="62">
        <f t="shared" ref="P9:P16" si="5">O9/$O$16*100</f>
        <v>55.408635396794068</v>
      </c>
      <c r="Q9" s="34"/>
      <c r="S9" s="33"/>
      <c r="U9" s="34"/>
    </row>
    <row r="10" spans="2:26" x14ac:dyDescent="0.15">
      <c r="B10" s="84" t="s">
        <v>19</v>
      </c>
      <c r="C10" s="85"/>
      <c r="D10" s="86"/>
      <c r="E10" s="52">
        <v>4150</v>
      </c>
      <c r="F10" s="53">
        <f t="shared" si="0"/>
        <v>18.211339301386694</v>
      </c>
      <c r="G10" s="58">
        <v>3196</v>
      </c>
      <c r="H10" s="53">
        <f t="shared" si="1"/>
        <v>8.4145121373282077</v>
      </c>
      <c r="I10" s="58">
        <v>2839</v>
      </c>
      <c r="J10" s="53">
        <f t="shared" si="2"/>
        <v>5.5275403516286676</v>
      </c>
      <c r="K10" s="58">
        <v>2021</v>
      </c>
      <c r="L10" s="53">
        <f t="shared" si="3"/>
        <v>3.6394741581127321</v>
      </c>
      <c r="M10" s="58">
        <v>1258</v>
      </c>
      <c r="N10" s="53">
        <f t="shared" si="4"/>
        <v>2.3753776435045317</v>
      </c>
      <c r="O10" s="58">
        <v>890</v>
      </c>
      <c r="P10" s="62">
        <f t="shared" si="5"/>
        <v>1.9516259895182335</v>
      </c>
      <c r="Q10" s="34"/>
      <c r="S10" s="33"/>
      <c r="U10" s="34"/>
    </row>
    <row r="11" spans="2:26" x14ac:dyDescent="0.15">
      <c r="B11" s="97" t="s">
        <v>2</v>
      </c>
      <c r="C11" s="98"/>
      <c r="D11" s="99"/>
      <c r="E11" s="52">
        <v>511</v>
      </c>
      <c r="F11" s="53">
        <f>E11/$E$16*100</f>
        <v>2.2424082850623135</v>
      </c>
      <c r="G11" s="58">
        <v>1087</v>
      </c>
      <c r="H11" s="53">
        <f t="shared" si="1"/>
        <v>2.8618819440787742</v>
      </c>
      <c r="I11" s="58">
        <v>1710</v>
      </c>
      <c r="J11" s="53">
        <f t="shared" si="2"/>
        <v>3.3293744280679896</v>
      </c>
      <c r="K11" s="58">
        <v>2340</v>
      </c>
      <c r="L11" s="53">
        <f t="shared" si="3"/>
        <v>4.2139384116693677</v>
      </c>
      <c r="M11" s="58">
        <v>2685</v>
      </c>
      <c r="N11" s="53">
        <f t="shared" si="4"/>
        <v>5.0698640483383688</v>
      </c>
      <c r="O11" s="58">
        <v>3340</v>
      </c>
      <c r="P11" s="62">
        <f t="shared" si="5"/>
        <v>7.3240795561695506</v>
      </c>
      <c r="Q11" s="32"/>
    </row>
    <row r="12" spans="2:26" x14ac:dyDescent="0.15">
      <c r="B12" s="84" t="s">
        <v>3</v>
      </c>
      <c r="C12" s="85"/>
      <c r="D12" s="86"/>
      <c r="E12" s="52">
        <v>831</v>
      </c>
      <c r="F12" s="53">
        <f t="shared" si="0"/>
        <v>3.6466561348077935</v>
      </c>
      <c r="G12" s="58">
        <v>2317</v>
      </c>
      <c r="H12" s="53">
        <f t="shared" si="1"/>
        <v>6.1002580169553999</v>
      </c>
      <c r="I12" s="58">
        <v>3924</v>
      </c>
      <c r="J12" s="53">
        <f t="shared" si="2"/>
        <v>7.6400381612507546</v>
      </c>
      <c r="K12" s="58">
        <v>4649</v>
      </c>
      <c r="L12" s="53">
        <f t="shared" si="3"/>
        <v>8.3720511435260221</v>
      </c>
      <c r="M12" s="58">
        <v>4133</v>
      </c>
      <c r="N12" s="53">
        <f t="shared" si="4"/>
        <v>7.804003021148036</v>
      </c>
      <c r="O12" s="58">
        <v>3294</v>
      </c>
      <c r="P12" s="62">
        <f t="shared" si="5"/>
        <v>7.2232089994079329</v>
      </c>
      <c r="Q12" s="32"/>
    </row>
    <row r="13" spans="2:26" x14ac:dyDescent="0.15">
      <c r="B13" s="84" t="s">
        <v>4</v>
      </c>
      <c r="C13" s="85"/>
      <c r="D13" s="86"/>
      <c r="E13" s="52">
        <v>1233</v>
      </c>
      <c r="F13" s="53">
        <f t="shared" si="0"/>
        <v>5.4107424960505535</v>
      </c>
      <c r="G13" s="58">
        <v>2224</v>
      </c>
      <c r="H13" s="53">
        <f t="shared" si="1"/>
        <v>5.8554051919330208</v>
      </c>
      <c r="I13" s="58">
        <v>2678</v>
      </c>
      <c r="J13" s="53">
        <f t="shared" si="2"/>
        <v>5.2140729347170032</v>
      </c>
      <c r="K13" s="58">
        <v>2377</v>
      </c>
      <c r="L13" s="53">
        <f t="shared" si="3"/>
        <v>4.2805690617684133</v>
      </c>
      <c r="M13" s="58">
        <v>2118</v>
      </c>
      <c r="N13" s="53">
        <f t="shared" si="4"/>
        <v>3.999244712990937</v>
      </c>
      <c r="O13" s="58">
        <v>1255</v>
      </c>
      <c r="P13" s="62">
        <f t="shared" si="5"/>
        <v>2.7520119290397562</v>
      </c>
      <c r="Q13" s="32"/>
    </row>
    <row r="14" spans="2:26" x14ac:dyDescent="0.15">
      <c r="B14" s="84" t="s">
        <v>5</v>
      </c>
      <c r="C14" s="85"/>
      <c r="D14" s="86"/>
      <c r="E14" s="52">
        <v>128</v>
      </c>
      <c r="F14" s="53">
        <f t="shared" si="0"/>
        <v>0.56169913989819209</v>
      </c>
      <c r="G14" s="58">
        <v>471</v>
      </c>
      <c r="H14" s="53">
        <f t="shared" si="1"/>
        <v>1.2400610815649518</v>
      </c>
      <c r="I14" s="58">
        <v>605</v>
      </c>
      <c r="J14" s="53">
        <f t="shared" si="2"/>
        <v>1.1779365666556336</v>
      </c>
      <c r="K14" s="58">
        <v>717</v>
      </c>
      <c r="L14" s="53">
        <f t="shared" si="3"/>
        <v>1.2911939492166398</v>
      </c>
      <c r="M14" s="58">
        <v>854</v>
      </c>
      <c r="N14" s="53">
        <f t="shared" si="4"/>
        <v>1.612537764350453</v>
      </c>
      <c r="O14" s="58">
        <v>924</v>
      </c>
      <c r="P14" s="62">
        <f t="shared" si="5"/>
        <v>2.0261824879942112</v>
      </c>
      <c r="Q14" s="32"/>
      <c r="Y14" s="40"/>
      <c r="Z14" s="40"/>
    </row>
    <row r="15" spans="2:26" x14ac:dyDescent="0.15">
      <c r="B15" s="87" t="s">
        <v>6</v>
      </c>
      <c r="C15" s="88"/>
      <c r="D15" s="89"/>
      <c r="E15" s="54">
        <v>1059</v>
      </c>
      <c r="F15" s="55">
        <f>E15/$E$16*100</f>
        <v>4.6471827277514484</v>
      </c>
      <c r="G15" s="59">
        <v>1275</v>
      </c>
      <c r="H15" s="55">
        <f t="shared" si="1"/>
        <v>3.3568532462745515</v>
      </c>
      <c r="I15" s="59">
        <v>1588</v>
      </c>
      <c r="J15" s="55">
        <f t="shared" si="2"/>
        <v>3.0918401121473491</v>
      </c>
      <c r="K15" s="59">
        <v>2488</v>
      </c>
      <c r="L15" s="55">
        <f t="shared" si="3"/>
        <v>4.4804610120655504</v>
      </c>
      <c r="M15" s="59">
        <v>3145</v>
      </c>
      <c r="N15" s="55">
        <f t="shared" si="4"/>
        <v>5.9384441087613293</v>
      </c>
      <c r="O15" s="59">
        <v>2803</v>
      </c>
      <c r="P15" s="63">
        <f t="shared" si="5"/>
        <v>6.1465254478871998</v>
      </c>
      <c r="Q15" s="32"/>
      <c r="Y15" s="41"/>
      <c r="Z15" s="41"/>
    </row>
    <row r="16" spans="2:26" x14ac:dyDescent="0.15">
      <c r="B16" s="90" t="s">
        <v>21</v>
      </c>
      <c r="C16" s="91"/>
      <c r="D16" s="92"/>
      <c r="E16" s="56">
        <f>SUM(E8:E15)-E14</f>
        <v>22788</v>
      </c>
      <c r="F16" s="55">
        <f t="shared" si="0"/>
        <v>100</v>
      </c>
      <c r="G16" s="60">
        <f>SUM(G8:G15)-G14</f>
        <v>37982</v>
      </c>
      <c r="H16" s="55">
        <f t="shared" si="1"/>
        <v>100</v>
      </c>
      <c r="I16" s="60">
        <f t="shared" ref="I16" si="6">SUM(I8:I15)-I14</f>
        <v>51361</v>
      </c>
      <c r="J16" s="55">
        <f t="shared" si="2"/>
        <v>100</v>
      </c>
      <c r="K16" s="60">
        <f t="shared" ref="K16" si="7">SUM(K8:K15)-K14</f>
        <v>55530</v>
      </c>
      <c r="L16" s="55">
        <f t="shared" si="3"/>
        <v>100</v>
      </c>
      <c r="M16" s="60">
        <f t="shared" ref="M16" si="8">SUM(M8:M15)-M14</f>
        <v>52960</v>
      </c>
      <c r="N16" s="55">
        <f t="shared" si="4"/>
        <v>100</v>
      </c>
      <c r="O16" s="60">
        <f t="shared" ref="O16" si="9">SUM(O8:O15)-O14</f>
        <v>45603</v>
      </c>
      <c r="P16" s="63">
        <f t="shared" si="5"/>
        <v>100</v>
      </c>
      <c r="Q16" s="32"/>
    </row>
    <row r="17" spans="2:26" x14ac:dyDescent="0.15">
      <c r="B17" s="15" t="s">
        <v>13</v>
      </c>
      <c r="C17" s="32"/>
      <c r="I17" s="42"/>
      <c r="J17" s="42"/>
      <c r="K17" s="42"/>
      <c r="L17" s="43"/>
      <c r="M17" s="43"/>
      <c r="N17" s="43"/>
      <c r="O17" s="43"/>
      <c r="P17" s="43"/>
      <c r="Q17" s="32"/>
    </row>
    <row r="18" spans="2:26" x14ac:dyDescent="0.15">
      <c r="B18" s="21" t="s">
        <v>40</v>
      </c>
      <c r="C18" s="32"/>
      <c r="F18" s="33"/>
      <c r="G18" s="33"/>
      <c r="H18" s="33"/>
      <c r="I18" s="42"/>
      <c r="J18" s="42"/>
      <c r="K18" s="42"/>
      <c r="L18" s="43"/>
      <c r="M18" s="43"/>
      <c r="N18" s="43"/>
      <c r="O18" s="43"/>
      <c r="S18" s="33"/>
      <c r="T18" s="33"/>
    </row>
    <row r="19" spans="2:26" s="45" customFormat="1" x14ac:dyDescent="0.15">
      <c r="B19" s="83" t="s">
        <v>39</v>
      </c>
      <c r="C19" s="44"/>
      <c r="D19" s="43"/>
      <c r="E19" s="43"/>
      <c r="F19" s="43"/>
      <c r="G19" s="43"/>
      <c r="H19" s="42"/>
      <c r="I19" s="34"/>
      <c r="J19" s="33"/>
      <c r="K19" s="33"/>
      <c r="L19" s="33"/>
      <c r="M19" s="33"/>
      <c r="N19" s="33"/>
      <c r="O19" s="33"/>
      <c r="P19" s="28" t="s">
        <v>20</v>
      </c>
      <c r="Q19" s="44"/>
      <c r="R19" s="43"/>
      <c r="S19" s="43"/>
      <c r="T19" s="42"/>
      <c r="U19" s="42"/>
      <c r="V19" s="43"/>
      <c r="W19" s="43"/>
      <c r="X19" s="43"/>
      <c r="Y19" s="43"/>
      <c r="Z19" s="43"/>
    </row>
    <row r="20" spans="2:26" s="45" customFormat="1" x14ac:dyDescent="0.15">
      <c r="B20" s="44"/>
      <c r="C20" s="44"/>
      <c r="D20" s="43"/>
      <c r="E20" s="43"/>
      <c r="F20" s="43"/>
      <c r="G20" s="43"/>
      <c r="H20" s="42"/>
      <c r="I20" s="34"/>
      <c r="J20" s="33"/>
      <c r="K20" s="33"/>
      <c r="L20" s="33"/>
      <c r="M20" s="33"/>
      <c r="N20" s="33"/>
      <c r="O20" s="33"/>
      <c r="P20" s="33"/>
      <c r="Q20" s="44"/>
      <c r="R20" s="43"/>
      <c r="S20" s="43"/>
      <c r="T20" s="42"/>
      <c r="U20" s="42"/>
      <c r="V20" s="43"/>
      <c r="W20" s="43"/>
      <c r="X20" s="43"/>
      <c r="Y20" s="43"/>
      <c r="Z20" s="43"/>
    </row>
    <row r="21" spans="2:26" s="45" customFormat="1" x14ac:dyDescent="0.15">
      <c r="B21" s="44"/>
      <c r="C21" s="44"/>
      <c r="D21" s="43"/>
      <c r="E21" s="43"/>
      <c r="F21" s="43"/>
      <c r="G21" s="43"/>
      <c r="H21" s="42"/>
      <c r="I21" s="34"/>
      <c r="J21" s="33"/>
      <c r="K21" s="33"/>
      <c r="L21" s="33"/>
      <c r="M21" s="33"/>
      <c r="N21" s="33"/>
      <c r="O21" s="33"/>
      <c r="P21" s="33"/>
      <c r="Q21" s="44"/>
      <c r="R21" s="43"/>
      <c r="S21" s="43"/>
      <c r="T21" s="42"/>
      <c r="U21" s="43"/>
      <c r="V21" s="43"/>
      <c r="W21" s="43"/>
      <c r="X21" s="43"/>
      <c r="Y21" s="43"/>
      <c r="Z21" s="43"/>
    </row>
    <row r="22" spans="2:26" x14ac:dyDescent="0.15">
      <c r="B22" s="44"/>
      <c r="C22" s="44"/>
      <c r="D22" s="43"/>
    </row>
  </sheetData>
  <mergeCells count="16">
    <mergeCell ref="B16:D16"/>
    <mergeCell ref="B12:D12"/>
    <mergeCell ref="B13:D13"/>
    <mergeCell ref="B14:D14"/>
    <mergeCell ref="B15:D15"/>
    <mergeCell ref="B5:D6"/>
    <mergeCell ref="B8:D8"/>
    <mergeCell ref="B9:D9"/>
    <mergeCell ref="B10:D10"/>
    <mergeCell ref="B11:D11"/>
    <mergeCell ref="O5:P6"/>
    <mergeCell ref="E5:F6"/>
    <mergeCell ref="G5:H6"/>
    <mergeCell ref="I5:J6"/>
    <mergeCell ref="K5:L6"/>
    <mergeCell ref="M5:N6"/>
  </mergeCells>
  <phoneticPr fontId="10"/>
  <pageMargins left="0.59055118110236227" right="0" top="0.59055118110236227" bottom="0" header="0" footer="0"/>
  <pageSetup paperSize="9" scale="94" pageOrder="overThenDown" orientation="landscape" horizontalDpi="4294967294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9"/>
  <sheetViews>
    <sheetView showGridLines="0" zoomScaleNormal="100" workbookViewId="0">
      <selection activeCell="B16" sqref="B16:B17"/>
    </sheetView>
  </sheetViews>
  <sheetFormatPr defaultColWidth="19.5703125" defaultRowHeight="12" x14ac:dyDescent="0.15"/>
  <cols>
    <col min="1" max="1" width="5.7109375" style="2" customWidth="1"/>
    <col min="2" max="7" width="7.7109375" style="2" customWidth="1"/>
    <col min="8" max="9" width="7.7109375" style="3" customWidth="1"/>
    <col min="10" max="22" width="7.7109375" style="2" customWidth="1"/>
    <col min="23" max="16384" width="19.5703125" style="2"/>
  </cols>
  <sheetData>
    <row r="2" spans="2:22" ht="15" customHeight="1" x14ac:dyDescent="0.15">
      <c r="B2" s="17" t="s">
        <v>23</v>
      </c>
      <c r="C2" s="13"/>
      <c r="D2" s="13"/>
      <c r="E2" s="13"/>
      <c r="F2" s="13"/>
      <c r="G2" s="13"/>
      <c r="N2" s="17" t="s">
        <v>24</v>
      </c>
      <c r="O2" s="17"/>
      <c r="P2" s="17"/>
      <c r="Q2" s="13"/>
      <c r="R2" s="13"/>
      <c r="S2" s="13"/>
      <c r="T2" s="13"/>
      <c r="U2" s="13"/>
      <c r="V2" s="13"/>
    </row>
    <row r="3" spans="2:22" ht="12" customHeight="1" x14ac:dyDescent="0.15">
      <c r="B3" s="17"/>
      <c r="C3" s="13"/>
      <c r="D3" s="13"/>
      <c r="E3" s="13"/>
      <c r="F3" s="13"/>
      <c r="G3" s="13"/>
      <c r="N3" s="17"/>
      <c r="O3" s="17"/>
      <c r="P3" s="17"/>
      <c r="Q3" s="13"/>
      <c r="R3" s="13"/>
      <c r="S3" s="13"/>
      <c r="T3" s="13"/>
      <c r="U3" s="13"/>
      <c r="V3" s="13"/>
    </row>
    <row r="4" spans="2:22" s="6" customFormat="1" x14ac:dyDescent="0.15">
      <c r="B4" s="4"/>
      <c r="C4" s="5"/>
      <c r="D4" s="5"/>
      <c r="E4" s="5"/>
      <c r="F4" s="5"/>
      <c r="H4" s="5"/>
      <c r="I4" s="5"/>
      <c r="J4" s="16" t="s">
        <v>7</v>
      </c>
      <c r="N4" s="4"/>
      <c r="O4" s="4"/>
      <c r="P4" s="4"/>
      <c r="Q4" s="5"/>
      <c r="R4" s="5"/>
      <c r="S4" s="5"/>
      <c r="T4" s="5"/>
      <c r="U4" s="5"/>
      <c r="V4" s="16" t="s">
        <v>22</v>
      </c>
    </row>
    <row r="5" spans="2:22" s="6" customFormat="1" ht="12" customHeight="1" x14ac:dyDescent="0.15">
      <c r="B5" s="100"/>
      <c r="C5" s="101"/>
      <c r="D5" s="102"/>
      <c r="E5" s="118" t="s">
        <v>28</v>
      </c>
      <c r="F5" s="114" t="s">
        <v>29</v>
      </c>
      <c r="G5" s="114" t="s">
        <v>30</v>
      </c>
      <c r="H5" s="114" t="s">
        <v>31</v>
      </c>
      <c r="I5" s="114" t="s">
        <v>32</v>
      </c>
      <c r="J5" s="116" t="s">
        <v>33</v>
      </c>
      <c r="K5" s="5"/>
      <c r="L5" s="5"/>
      <c r="N5" s="100"/>
      <c r="O5" s="101"/>
      <c r="P5" s="102"/>
      <c r="Q5" s="118" t="s">
        <v>28</v>
      </c>
      <c r="R5" s="114" t="s">
        <v>29</v>
      </c>
      <c r="S5" s="114" t="s">
        <v>30</v>
      </c>
      <c r="T5" s="114" t="s">
        <v>31</v>
      </c>
      <c r="U5" s="114" t="s">
        <v>32</v>
      </c>
      <c r="V5" s="116" t="s">
        <v>33</v>
      </c>
    </row>
    <row r="6" spans="2:22" s="6" customFormat="1" ht="12" customHeight="1" x14ac:dyDescent="0.15">
      <c r="B6" s="103"/>
      <c r="C6" s="104"/>
      <c r="D6" s="105"/>
      <c r="E6" s="119"/>
      <c r="F6" s="120"/>
      <c r="G6" s="115"/>
      <c r="H6" s="115"/>
      <c r="I6" s="115"/>
      <c r="J6" s="117"/>
      <c r="K6" s="5"/>
      <c r="L6" s="5"/>
      <c r="N6" s="103"/>
      <c r="O6" s="104"/>
      <c r="P6" s="105"/>
      <c r="Q6" s="119"/>
      <c r="R6" s="120"/>
      <c r="S6" s="115"/>
      <c r="T6" s="115"/>
      <c r="U6" s="115"/>
      <c r="V6" s="117"/>
    </row>
    <row r="7" spans="2:22" s="6" customFormat="1" x14ac:dyDescent="0.15">
      <c r="B7" s="84" t="s">
        <v>0</v>
      </c>
      <c r="C7" s="85"/>
      <c r="D7" s="86"/>
      <c r="E7" s="73">
        <f>Q7/$Q$15*100</f>
        <v>14.380145180258729</v>
      </c>
      <c r="F7" s="74">
        <f>R7/$R$15*100</f>
        <v>12.898680982340224</v>
      </c>
      <c r="G7" s="74">
        <f>S7/$S$15*100</f>
        <v>12.722335836670162</v>
      </c>
      <c r="H7" s="74">
        <f>T7/$T$15*100</f>
        <v>15.67491489918827</v>
      </c>
      <c r="I7" s="74">
        <f>U7/$U$15*100</f>
        <v>19.46828085501539</v>
      </c>
      <c r="J7" s="75">
        <f>V7/$V$15*100</f>
        <v>22.89492989892403</v>
      </c>
      <c r="K7" s="5"/>
      <c r="L7" s="5"/>
      <c r="N7" s="84" t="s">
        <v>0</v>
      </c>
      <c r="O7" s="85"/>
      <c r="P7" s="86"/>
      <c r="Q7" s="64">
        <v>3546</v>
      </c>
      <c r="R7" s="65">
        <v>5310</v>
      </c>
      <c r="S7" s="70">
        <v>7403</v>
      </c>
      <c r="T7" s="65">
        <v>9578</v>
      </c>
      <c r="U7" s="65">
        <v>11321</v>
      </c>
      <c r="V7" s="71">
        <v>11235</v>
      </c>
    </row>
    <row r="8" spans="2:22" s="6" customFormat="1" x14ac:dyDescent="0.15">
      <c r="B8" s="84" t="s">
        <v>1</v>
      </c>
      <c r="C8" s="85"/>
      <c r="D8" s="86"/>
      <c r="E8" s="76">
        <f t="shared" ref="E8:E14" si="0">Q8/$Q$15*100</f>
        <v>48.327182773024049</v>
      </c>
      <c r="F8" s="77">
        <f t="shared" ref="F8:F14" si="1">R8/$R$15*100</f>
        <v>56.5282872203464</v>
      </c>
      <c r="G8" s="77">
        <f t="shared" ref="G8:G14" si="2">S8/$S$15*100</f>
        <v>58.645104744883056</v>
      </c>
      <c r="H8" s="77">
        <f t="shared" ref="H8:H14" si="3">T8/$T$15*100</f>
        <v>56.914440953129088</v>
      </c>
      <c r="I8" s="77">
        <f t="shared" ref="I8:I14" si="4">U8/$U$15*100</f>
        <v>53.354198552045538</v>
      </c>
      <c r="J8" s="78">
        <f t="shared" ref="J8:J14" si="5">V8/$V$15*100</f>
        <v>50.719351157482883</v>
      </c>
      <c r="K8" s="5"/>
      <c r="L8" s="5"/>
      <c r="N8" s="84" t="s">
        <v>1</v>
      </c>
      <c r="O8" s="85"/>
      <c r="P8" s="86"/>
      <c r="Q8" s="64">
        <v>11917</v>
      </c>
      <c r="R8" s="65">
        <v>23271</v>
      </c>
      <c r="S8" s="70">
        <v>34125</v>
      </c>
      <c r="T8" s="65">
        <v>34777</v>
      </c>
      <c r="U8" s="65">
        <v>31026</v>
      </c>
      <c r="V8" s="71">
        <v>24889</v>
      </c>
    </row>
    <row r="9" spans="2:22" s="6" customFormat="1" x14ac:dyDescent="0.15">
      <c r="B9" s="84" t="s">
        <v>18</v>
      </c>
      <c r="C9" s="85"/>
      <c r="D9" s="86"/>
      <c r="E9" s="76">
        <f t="shared" si="0"/>
        <v>19.347905430066099</v>
      </c>
      <c r="F9" s="77">
        <f t="shared" si="1"/>
        <v>8.1084363689362835</v>
      </c>
      <c r="G9" s="77">
        <f t="shared" si="2"/>
        <v>5.2432590352128408</v>
      </c>
      <c r="H9" s="77">
        <f t="shared" si="3"/>
        <v>2.9539800995024876</v>
      </c>
      <c r="I9" s="77">
        <f t="shared" si="4"/>
        <v>1.9913673023679732</v>
      </c>
      <c r="J9" s="78">
        <f t="shared" si="5"/>
        <v>2.0052168242582327</v>
      </c>
      <c r="K9" s="5"/>
      <c r="L9" s="5"/>
      <c r="N9" s="84" t="s">
        <v>19</v>
      </c>
      <c r="O9" s="85"/>
      <c r="P9" s="86"/>
      <c r="Q9" s="64">
        <v>4771</v>
      </c>
      <c r="R9" s="65">
        <v>3338</v>
      </c>
      <c r="S9" s="70">
        <v>3051</v>
      </c>
      <c r="T9" s="65">
        <v>1805</v>
      </c>
      <c r="U9" s="65">
        <v>1158</v>
      </c>
      <c r="V9" s="71">
        <v>984</v>
      </c>
    </row>
    <row r="10" spans="2:22" s="6" customFormat="1" x14ac:dyDescent="0.15">
      <c r="B10" s="97" t="s">
        <v>2</v>
      </c>
      <c r="C10" s="98"/>
      <c r="D10" s="99"/>
      <c r="E10" s="76">
        <f t="shared" si="0"/>
        <v>3.3618557119104588</v>
      </c>
      <c r="F10" s="77">
        <f t="shared" si="1"/>
        <v>3.6558408433939809</v>
      </c>
      <c r="G10" s="77">
        <f t="shared" si="2"/>
        <v>3.4112976679441132</v>
      </c>
      <c r="H10" s="77">
        <f t="shared" si="3"/>
        <v>4.5790782927467921</v>
      </c>
      <c r="I10" s="77">
        <f t="shared" si="4"/>
        <v>6.2062561262918949</v>
      </c>
      <c r="J10" s="78">
        <f t="shared" si="5"/>
        <v>7.5277143788718623</v>
      </c>
      <c r="K10" s="5"/>
      <c r="L10" s="5"/>
      <c r="N10" s="97" t="s">
        <v>2</v>
      </c>
      <c r="O10" s="98"/>
      <c r="P10" s="99"/>
      <c r="Q10" s="64">
        <v>829</v>
      </c>
      <c r="R10" s="65">
        <v>1505</v>
      </c>
      <c r="S10" s="70">
        <v>1985</v>
      </c>
      <c r="T10" s="65">
        <v>2798</v>
      </c>
      <c r="U10" s="65">
        <v>3609</v>
      </c>
      <c r="V10" s="71">
        <v>3694</v>
      </c>
    </row>
    <row r="11" spans="2:22" s="7" customFormat="1" x14ac:dyDescent="0.15">
      <c r="B11" s="84" t="s">
        <v>3</v>
      </c>
      <c r="C11" s="85"/>
      <c r="D11" s="86"/>
      <c r="E11" s="76">
        <f t="shared" si="0"/>
        <v>4.3797396488097657</v>
      </c>
      <c r="F11" s="77">
        <f t="shared" si="1"/>
        <v>8.9562027837831284</v>
      </c>
      <c r="G11" s="77">
        <f t="shared" si="2"/>
        <v>11.039887263915862</v>
      </c>
      <c r="H11" s="77">
        <f t="shared" si="3"/>
        <v>9.5902068604346695</v>
      </c>
      <c r="I11" s="77">
        <f t="shared" si="4"/>
        <v>7.9276366700486669</v>
      </c>
      <c r="J11" s="78">
        <f t="shared" si="5"/>
        <v>6.6331105314639718</v>
      </c>
      <c r="K11" s="5"/>
      <c r="L11" s="5"/>
      <c r="N11" s="84" t="s">
        <v>3</v>
      </c>
      <c r="O11" s="85"/>
      <c r="P11" s="86"/>
      <c r="Q11" s="64">
        <v>1080</v>
      </c>
      <c r="R11" s="65">
        <v>3687</v>
      </c>
      <c r="S11" s="70">
        <v>6424</v>
      </c>
      <c r="T11" s="65">
        <v>5860</v>
      </c>
      <c r="U11" s="65">
        <v>4610</v>
      </c>
      <c r="V11" s="71">
        <v>3255</v>
      </c>
    </row>
    <row r="12" spans="2:22" s="7" customFormat="1" x14ac:dyDescent="0.15">
      <c r="B12" s="84" t="s">
        <v>4</v>
      </c>
      <c r="C12" s="85"/>
      <c r="D12" s="86"/>
      <c r="E12" s="76">
        <f t="shared" si="0"/>
        <v>4.3067439879962688</v>
      </c>
      <c r="F12" s="77">
        <f t="shared" si="1"/>
        <v>4.9870041538125198</v>
      </c>
      <c r="G12" s="77">
        <f t="shared" si="2"/>
        <v>4.2121363144236881</v>
      </c>
      <c r="H12" s="77">
        <f t="shared" si="3"/>
        <v>3.7477088242995547</v>
      </c>
      <c r="I12" s="77">
        <f t="shared" si="4"/>
        <v>3.217485511857062</v>
      </c>
      <c r="J12" s="78">
        <f t="shared" si="5"/>
        <v>2.4453863710466255</v>
      </c>
      <c r="K12" s="5"/>
      <c r="L12" s="5"/>
      <c r="N12" s="84" t="s">
        <v>4</v>
      </c>
      <c r="O12" s="85"/>
      <c r="P12" s="86"/>
      <c r="Q12" s="64">
        <v>1062</v>
      </c>
      <c r="R12" s="65">
        <v>2053</v>
      </c>
      <c r="S12" s="70">
        <v>2451</v>
      </c>
      <c r="T12" s="65">
        <v>2290</v>
      </c>
      <c r="U12" s="65">
        <v>1871</v>
      </c>
      <c r="V12" s="71">
        <v>1200</v>
      </c>
    </row>
    <row r="13" spans="2:22" s="7" customFormat="1" x14ac:dyDescent="0.15">
      <c r="B13" s="84" t="s">
        <v>5</v>
      </c>
      <c r="C13" s="85"/>
      <c r="D13" s="86"/>
      <c r="E13" s="76">
        <f t="shared" si="0"/>
        <v>0.74617786609351555</v>
      </c>
      <c r="F13" s="77">
        <f t="shared" si="1"/>
        <v>1.3068720091335293</v>
      </c>
      <c r="G13" s="77">
        <f t="shared" si="2"/>
        <v>1.2803107116465311</v>
      </c>
      <c r="H13" s="77">
        <f t="shared" si="3"/>
        <v>1.5285415030112595</v>
      </c>
      <c r="I13" s="77">
        <f t="shared" si="4"/>
        <v>1.556293099000877</v>
      </c>
      <c r="J13" s="78">
        <f t="shared" si="5"/>
        <v>1.7504890772742094</v>
      </c>
      <c r="K13" s="5"/>
      <c r="L13" s="5"/>
      <c r="N13" s="84" t="s">
        <v>5</v>
      </c>
      <c r="O13" s="85"/>
      <c r="P13" s="86"/>
      <c r="Q13" s="64">
        <f>92+92</f>
        <v>184</v>
      </c>
      <c r="R13" s="65">
        <f>189+349</f>
        <v>538</v>
      </c>
      <c r="S13" s="70">
        <f>137+608</f>
        <v>745</v>
      </c>
      <c r="T13" s="65">
        <f>106+828</f>
        <v>934</v>
      </c>
      <c r="U13" s="65">
        <f>64+841</f>
        <v>905</v>
      </c>
      <c r="V13" s="71">
        <f>61+798</f>
        <v>859</v>
      </c>
    </row>
    <row r="14" spans="2:22" s="7" customFormat="1" x14ac:dyDescent="0.15">
      <c r="B14" s="87" t="s">
        <v>6</v>
      </c>
      <c r="C14" s="88"/>
      <c r="D14" s="89"/>
      <c r="E14" s="79">
        <f t="shared" si="0"/>
        <v>5.1502494018411129</v>
      </c>
      <c r="F14" s="80">
        <f t="shared" si="1"/>
        <v>3.5586756382539413</v>
      </c>
      <c r="G14" s="80">
        <f t="shared" si="2"/>
        <v>3.4456684253037517</v>
      </c>
      <c r="H14" s="80">
        <f t="shared" si="3"/>
        <v>5.0111285676878765</v>
      </c>
      <c r="I14" s="80">
        <f t="shared" si="4"/>
        <v>6.2784818833725984</v>
      </c>
      <c r="J14" s="81">
        <f t="shared" si="5"/>
        <v>6.0238017606781868</v>
      </c>
      <c r="K14" s="5"/>
      <c r="L14" s="5"/>
      <c r="N14" s="87" t="s">
        <v>6</v>
      </c>
      <c r="O14" s="88"/>
      <c r="P14" s="89"/>
      <c r="Q14" s="66">
        <v>1270</v>
      </c>
      <c r="R14" s="67">
        <v>1465</v>
      </c>
      <c r="S14" s="67">
        <v>2005</v>
      </c>
      <c r="T14" s="67">
        <v>3062</v>
      </c>
      <c r="U14" s="67">
        <v>3651</v>
      </c>
      <c r="V14" s="82">
        <v>2956</v>
      </c>
    </row>
    <row r="15" spans="2:22" s="7" customFormat="1" x14ac:dyDescent="0.15">
      <c r="B15" s="15" t="s">
        <v>15</v>
      </c>
      <c r="C15" s="5"/>
      <c r="D15" s="5"/>
      <c r="E15" s="5"/>
      <c r="F15" s="5"/>
      <c r="G15" s="5"/>
      <c r="H15" s="5"/>
      <c r="I15" s="5"/>
      <c r="N15" s="90" t="s">
        <v>21</v>
      </c>
      <c r="O15" s="91"/>
      <c r="P15" s="92"/>
      <c r="Q15" s="68">
        <f>SUM(Q7:Q14)</f>
        <v>24659</v>
      </c>
      <c r="R15" s="69">
        <f t="shared" ref="R15:V15" si="6">SUM(R7:R14)</f>
        <v>41167</v>
      </c>
      <c r="S15" s="69">
        <f t="shared" si="6"/>
        <v>58189</v>
      </c>
      <c r="T15" s="69">
        <f t="shared" si="6"/>
        <v>61104</v>
      </c>
      <c r="U15" s="69">
        <f t="shared" si="6"/>
        <v>58151</v>
      </c>
      <c r="V15" s="72">
        <f t="shared" si="6"/>
        <v>49072</v>
      </c>
    </row>
    <row r="16" spans="2:22" s="7" customFormat="1" x14ac:dyDescent="0.15">
      <c r="B16" s="21" t="s">
        <v>40</v>
      </c>
      <c r="C16" s="5"/>
      <c r="D16" s="5"/>
      <c r="E16" s="5"/>
      <c r="F16" s="5"/>
      <c r="H16" s="5"/>
      <c r="I16" s="5"/>
      <c r="N16" s="1"/>
      <c r="O16" s="1"/>
      <c r="P16" s="1"/>
      <c r="Q16" s="5"/>
      <c r="R16" s="5"/>
      <c r="S16" s="5"/>
      <c r="T16" s="5"/>
      <c r="U16" s="5"/>
    </row>
    <row r="17" spans="2:22" s="7" customFormat="1" x14ac:dyDescent="0.15">
      <c r="B17" s="83" t="s">
        <v>39</v>
      </c>
      <c r="C17" s="18"/>
      <c r="D17" s="18"/>
      <c r="E17" s="18"/>
      <c r="F17" s="18"/>
      <c r="G17" s="18"/>
      <c r="H17" s="18"/>
      <c r="I17" s="5"/>
      <c r="J17" s="28" t="s">
        <v>20</v>
      </c>
      <c r="N17" s="10"/>
      <c r="O17" s="10"/>
      <c r="P17" s="10"/>
      <c r="Q17" s="18"/>
      <c r="R17" s="18"/>
      <c r="S17" s="18"/>
      <c r="T17" s="18"/>
      <c r="U17" s="18"/>
      <c r="V17" s="28"/>
    </row>
    <row r="18" spans="2:22" s="7" customFormat="1" x14ac:dyDescent="0.15">
      <c r="B18" s="11"/>
      <c r="C18" s="18"/>
      <c r="D18" s="5"/>
      <c r="N18" s="11"/>
      <c r="O18" s="11"/>
      <c r="P18" s="11"/>
      <c r="Q18" s="18"/>
      <c r="R18" s="19"/>
      <c r="S18" s="18"/>
      <c r="T18" s="18"/>
      <c r="U18" s="18"/>
      <c r="V18" s="18"/>
    </row>
    <row r="19" spans="2:22" s="7" customFormat="1" x14ac:dyDescent="0.15">
      <c r="B19" s="11"/>
      <c r="C19" s="18"/>
      <c r="D19" s="5"/>
      <c r="N19" s="11"/>
      <c r="O19" s="11"/>
      <c r="P19" s="11"/>
      <c r="Q19" s="18"/>
      <c r="R19" s="19"/>
      <c r="S19" s="18"/>
      <c r="T19" s="18"/>
      <c r="U19" s="18"/>
      <c r="V19" s="18"/>
    </row>
    <row r="20" spans="2:22" s="7" customFormat="1" x14ac:dyDescent="0.15">
      <c r="B20" s="11"/>
      <c r="C20" s="18"/>
      <c r="D20" s="5"/>
      <c r="N20" s="11"/>
      <c r="O20" s="11"/>
      <c r="P20" s="11"/>
      <c r="Q20" s="8"/>
      <c r="R20" s="8"/>
      <c r="S20" s="8"/>
      <c r="T20" s="8"/>
      <c r="U20" s="8"/>
      <c r="V20" s="8"/>
    </row>
    <row r="21" spans="2:22" s="6" customFormat="1" x14ac:dyDescent="0.15">
      <c r="B21" s="11"/>
      <c r="C21" s="18"/>
      <c r="D21" s="5"/>
      <c r="N21" s="11"/>
      <c r="O21" s="11"/>
      <c r="P21" s="11"/>
      <c r="Q21" s="2"/>
      <c r="R21" s="2"/>
      <c r="S21" s="2"/>
      <c r="T21" s="2"/>
      <c r="U21" s="2"/>
      <c r="V21" s="2"/>
    </row>
    <row r="22" spans="2:22" s="6" customFormat="1" x14ac:dyDescent="0.15">
      <c r="B22" s="11"/>
      <c r="C22" s="18"/>
      <c r="D22" s="5"/>
      <c r="N22" s="11"/>
      <c r="O22" s="11"/>
      <c r="P22" s="11"/>
      <c r="Q22" s="2"/>
      <c r="R22" s="2"/>
      <c r="S22" s="2"/>
      <c r="T22" s="2"/>
      <c r="U22" s="2"/>
      <c r="V22" s="2"/>
    </row>
    <row r="23" spans="2:22" s="6" customFormat="1" x14ac:dyDescent="0.15">
      <c r="B23" s="11"/>
      <c r="C23" s="18"/>
      <c r="D23" s="5"/>
      <c r="N23" s="11"/>
      <c r="O23" s="11"/>
      <c r="P23" s="11"/>
      <c r="Q23" s="2"/>
      <c r="R23" s="2"/>
      <c r="S23" s="2"/>
      <c r="T23" s="2"/>
      <c r="U23" s="2"/>
      <c r="V23" s="2"/>
    </row>
    <row r="24" spans="2:22" s="6" customFormat="1" x14ac:dyDescent="0.15">
      <c r="B24" s="11"/>
      <c r="C24" s="18"/>
      <c r="D24" s="5"/>
      <c r="N24" s="11"/>
      <c r="O24" s="11"/>
      <c r="P24" s="11"/>
      <c r="Q24" s="2"/>
      <c r="R24" s="2"/>
      <c r="S24" s="2"/>
      <c r="T24" s="2"/>
      <c r="U24" s="2"/>
      <c r="V24" s="2"/>
    </row>
    <row r="25" spans="2:22" s="6" customFormat="1" x14ac:dyDescent="0.15">
      <c r="B25" s="11"/>
      <c r="C25" s="18"/>
      <c r="D25" s="5"/>
      <c r="N25" s="11"/>
      <c r="O25" s="11"/>
      <c r="P25" s="11"/>
      <c r="Q25" s="2"/>
      <c r="R25" s="2"/>
      <c r="S25" s="2"/>
      <c r="T25" s="2"/>
      <c r="U25" s="2"/>
      <c r="V25" s="2"/>
    </row>
    <row r="26" spans="2:22" s="6" customFormat="1" x14ac:dyDescent="0.15">
      <c r="B26" s="11"/>
      <c r="C26" s="18"/>
      <c r="D26" s="5"/>
      <c r="N26" s="11"/>
      <c r="O26" s="11"/>
      <c r="P26" s="11"/>
      <c r="Q26" s="2"/>
      <c r="R26" s="2"/>
      <c r="S26" s="2"/>
      <c r="T26" s="2"/>
      <c r="U26" s="2"/>
      <c r="V26" s="2"/>
    </row>
    <row r="27" spans="2:22" s="6" customFormat="1" x14ac:dyDescent="0.15">
      <c r="B27" s="11"/>
      <c r="C27" s="18"/>
      <c r="D27" s="5"/>
      <c r="N27" s="11"/>
      <c r="O27" s="11"/>
      <c r="P27" s="11"/>
      <c r="Q27" s="2"/>
      <c r="R27" s="2"/>
      <c r="S27" s="2"/>
      <c r="T27" s="2"/>
      <c r="U27" s="2"/>
      <c r="V27" s="2"/>
    </row>
    <row r="28" spans="2:22" s="6" customFormat="1" x14ac:dyDescent="0.15">
      <c r="B28" s="11"/>
      <c r="C28" s="18"/>
      <c r="D28" s="5"/>
      <c r="N28" s="11"/>
      <c r="O28" s="11"/>
      <c r="P28" s="11"/>
      <c r="Q28" s="2"/>
      <c r="R28" s="2"/>
      <c r="S28" s="2"/>
      <c r="T28" s="2"/>
      <c r="U28" s="2"/>
      <c r="V28" s="2"/>
    </row>
    <row r="29" spans="2:22" s="6" customFormat="1" x14ac:dyDescent="0.15">
      <c r="B29" s="11"/>
      <c r="C29" s="18"/>
      <c r="D29" s="5"/>
      <c r="N29" s="11"/>
      <c r="O29" s="11"/>
      <c r="P29" s="11"/>
      <c r="Q29" s="2"/>
      <c r="R29" s="2"/>
      <c r="S29" s="2"/>
      <c r="T29" s="2"/>
      <c r="U29" s="2"/>
      <c r="V29" s="2"/>
    </row>
    <row r="30" spans="2:22" s="6" customFormat="1" x14ac:dyDescent="0.15">
      <c r="B30" s="11"/>
      <c r="C30" s="18"/>
      <c r="D30" s="9"/>
      <c r="N30" s="11"/>
      <c r="O30" s="11"/>
      <c r="P30" s="11"/>
      <c r="Q30" s="2"/>
      <c r="R30" s="2"/>
      <c r="S30" s="2"/>
      <c r="T30" s="2"/>
      <c r="U30" s="2"/>
      <c r="V30" s="2"/>
    </row>
    <row r="31" spans="2:22" s="6" customFormat="1" x14ac:dyDescent="0.15">
      <c r="B31" s="11"/>
      <c r="C31" s="18"/>
      <c r="D31" s="9"/>
      <c r="N31" s="11"/>
      <c r="O31" s="11"/>
      <c r="P31" s="11"/>
      <c r="Q31" s="2"/>
      <c r="R31" s="2"/>
      <c r="S31" s="2"/>
      <c r="T31" s="2"/>
      <c r="U31" s="2"/>
      <c r="V31" s="2"/>
    </row>
    <row r="32" spans="2:22" s="6" customFormat="1" x14ac:dyDescent="0.15">
      <c r="B32" s="11"/>
      <c r="C32" s="18"/>
      <c r="D32" s="9"/>
      <c r="N32" s="11"/>
      <c r="O32" s="11"/>
      <c r="P32" s="11"/>
      <c r="Q32" s="2"/>
      <c r="R32" s="2"/>
      <c r="S32" s="2"/>
      <c r="T32" s="2"/>
      <c r="U32" s="2"/>
      <c r="V32" s="2"/>
    </row>
    <row r="33" spans="2:22" s="6" customFormat="1" x14ac:dyDescent="0.15">
      <c r="B33" s="11"/>
      <c r="C33" s="18"/>
      <c r="D33" s="9"/>
      <c r="N33" s="11"/>
      <c r="O33" s="11"/>
      <c r="P33" s="11"/>
      <c r="Q33" s="2"/>
      <c r="R33" s="2"/>
      <c r="S33" s="2"/>
      <c r="T33" s="2"/>
      <c r="U33" s="2"/>
      <c r="V33" s="2"/>
    </row>
    <row r="34" spans="2:22" s="6" customFormat="1" x14ac:dyDescent="0.15">
      <c r="B34" s="11"/>
      <c r="C34" s="18"/>
      <c r="D34" s="9"/>
      <c r="N34" s="11"/>
      <c r="O34" s="11"/>
      <c r="P34" s="11"/>
      <c r="Q34" s="2"/>
      <c r="R34" s="2"/>
      <c r="S34" s="2"/>
      <c r="T34" s="2"/>
      <c r="U34" s="2"/>
      <c r="V34" s="2"/>
    </row>
    <row r="35" spans="2:22" s="6" customFormat="1" x14ac:dyDescent="0.15">
      <c r="B35" s="11"/>
      <c r="C35" s="18"/>
      <c r="D35" s="9"/>
      <c r="N35" s="11"/>
      <c r="O35" s="11"/>
      <c r="P35" s="11"/>
      <c r="Q35" s="2"/>
      <c r="R35" s="2"/>
      <c r="S35" s="2"/>
      <c r="T35" s="2"/>
      <c r="U35" s="2"/>
      <c r="V35" s="2"/>
    </row>
    <row r="36" spans="2:22" s="6" customFormat="1" x14ac:dyDescent="0.15">
      <c r="B36" s="12"/>
      <c r="C36" s="20"/>
      <c r="D36" s="7"/>
      <c r="N36" s="12"/>
      <c r="O36" s="12"/>
      <c r="P36" s="12"/>
      <c r="Q36" s="2"/>
      <c r="R36" s="2"/>
      <c r="S36" s="2"/>
      <c r="T36" s="2"/>
      <c r="U36" s="2"/>
      <c r="V36" s="2"/>
    </row>
    <row r="37" spans="2:22" s="6" customFormat="1" x14ac:dyDescent="0.15">
      <c r="B37" s="12"/>
      <c r="C37" s="20"/>
      <c r="D37" s="7"/>
      <c r="N37" s="12"/>
      <c r="O37" s="12"/>
      <c r="P37" s="12"/>
      <c r="Q37" s="2"/>
      <c r="R37" s="2"/>
      <c r="S37" s="2"/>
      <c r="T37" s="2"/>
      <c r="U37" s="2"/>
      <c r="V37" s="2"/>
    </row>
    <row r="38" spans="2:22" x14ac:dyDescent="0.15">
      <c r="B38" s="10"/>
      <c r="C38" s="8"/>
      <c r="D38" s="3"/>
      <c r="H38" s="2"/>
      <c r="I38" s="2"/>
      <c r="N38" s="10"/>
      <c r="O38" s="10"/>
      <c r="P38" s="10"/>
    </row>
    <row r="39" spans="2:22" x14ac:dyDescent="0.15">
      <c r="B39" s="10"/>
      <c r="C39" s="8"/>
      <c r="D39" s="8"/>
      <c r="E39" s="8"/>
      <c r="F39" s="8"/>
      <c r="G39" s="8"/>
      <c r="H39" s="8"/>
      <c r="N39" s="10"/>
      <c r="O39" s="10"/>
      <c r="P39" s="10"/>
    </row>
  </sheetData>
  <mergeCells count="31">
    <mergeCell ref="B12:D12"/>
    <mergeCell ref="B13:D13"/>
    <mergeCell ref="B14:D14"/>
    <mergeCell ref="J5:J6"/>
    <mergeCell ref="B7:D7"/>
    <mergeCell ref="B8:D8"/>
    <mergeCell ref="B9:D9"/>
    <mergeCell ref="B10:D10"/>
    <mergeCell ref="B11:D11"/>
    <mergeCell ref="B5:D6"/>
    <mergeCell ref="E5:E6"/>
    <mergeCell ref="F5:F6"/>
    <mergeCell ref="G5:G6"/>
    <mergeCell ref="H5:H6"/>
    <mergeCell ref="I5:I6"/>
    <mergeCell ref="U5:U6"/>
    <mergeCell ref="V5:V6"/>
    <mergeCell ref="N7:P7"/>
    <mergeCell ref="N8:P8"/>
    <mergeCell ref="N9:P9"/>
    <mergeCell ref="N5:P6"/>
    <mergeCell ref="Q5:Q6"/>
    <mergeCell ref="R5:R6"/>
    <mergeCell ref="S5:S6"/>
    <mergeCell ref="T5:T6"/>
    <mergeCell ref="N15:P15"/>
    <mergeCell ref="N10:P10"/>
    <mergeCell ref="N11:P11"/>
    <mergeCell ref="N12:P12"/>
    <mergeCell ref="N13:P13"/>
    <mergeCell ref="N14:P14"/>
  </mergeCells>
  <phoneticPr fontId="10"/>
  <pageMargins left="0.59055118110236215" right="0" top="0.59055118110236215" bottom="0" header="0" footer="0"/>
  <pageSetup paperSize="9" pageOrder="overThenDown" orientation="portrait" horizontalDpi="4294967294" verticalDpi="400" r:id="rId1"/>
  <headerFooter alignWithMargins="0"/>
  <rowBreaks count="2" manualBreakCount="2">
    <brk id="105" max="16383" man="1"/>
    <brk id="15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9"/>
  <sheetViews>
    <sheetView showGridLines="0" zoomScaleNormal="100" workbookViewId="0">
      <selection activeCell="F18" sqref="F18"/>
    </sheetView>
  </sheetViews>
  <sheetFormatPr defaultColWidth="19.5703125" defaultRowHeight="12" x14ac:dyDescent="0.15"/>
  <cols>
    <col min="1" max="1" width="5.7109375" style="3" customWidth="1"/>
    <col min="2" max="13" width="7.7109375" style="3" customWidth="1"/>
    <col min="14" max="22" width="7.7109375" style="2" customWidth="1"/>
    <col min="23" max="16384" width="19.5703125" style="3"/>
  </cols>
  <sheetData>
    <row r="2" spans="2:22" ht="15" customHeight="1" x14ac:dyDescent="0.15">
      <c r="B2" s="17" t="s">
        <v>25</v>
      </c>
      <c r="C2" s="14"/>
      <c r="D2" s="14"/>
      <c r="E2" s="14"/>
      <c r="F2" s="14"/>
      <c r="G2" s="14"/>
      <c r="N2" s="17" t="s">
        <v>26</v>
      </c>
      <c r="O2" s="17"/>
      <c r="P2" s="17"/>
      <c r="Q2" s="13"/>
      <c r="R2" s="13"/>
      <c r="S2" s="13"/>
      <c r="T2" s="13"/>
      <c r="U2" s="13"/>
      <c r="V2" s="13"/>
    </row>
    <row r="3" spans="2:22" s="24" customFormat="1" ht="12" customHeight="1" x14ac:dyDescent="0.15">
      <c r="B3" s="22"/>
      <c r="C3" s="14"/>
      <c r="D3" s="14"/>
      <c r="E3" s="14"/>
      <c r="F3" s="14"/>
      <c r="G3" s="14"/>
      <c r="H3" s="3"/>
      <c r="I3" s="3"/>
      <c r="J3" s="3"/>
      <c r="N3" s="17"/>
      <c r="O3" s="17"/>
      <c r="P3" s="17"/>
      <c r="Q3" s="13"/>
      <c r="R3" s="13"/>
      <c r="S3" s="13"/>
      <c r="T3" s="13"/>
      <c r="U3" s="13"/>
      <c r="V3" s="13"/>
    </row>
    <row r="4" spans="2:22" s="24" customFormat="1" ht="12" customHeight="1" x14ac:dyDescent="0.15">
      <c r="B4" s="25"/>
      <c r="C4" s="26"/>
      <c r="D4" s="26"/>
      <c r="E4" s="26"/>
      <c r="F4" s="26"/>
      <c r="H4" s="26"/>
      <c r="I4" s="26"/>
      <c r="J4" s="27" t="s">
        <v>7</v>
      </c>
      <c r="K4" s="26"/>
      <c r="L4" s="26"/>
      <c r="N4" s="4"/>
      <c r="O4" s="4"/>
      <c r="P4" s="4"/>
      <c r="Q4" s="5"/>
      <c r="R4" s="5"/>
      <c r="S4" s="5"/>
      <c r="T4" s="5"/>
      <c r="U4" s="5"/>
      <c r="V4" s="16" t="s">
        <v>22</v>
      </c>
    </row>
    <row r="5" spans="2:22" s="24" customFormat="1" ht="12" customHeight="1" x14ac:dyDescent="0.15">
      <c r="B5" s="100"/>
      <c r="C5" s="101"/>
      <c r="D5" s="102"/>
      <c r="E5" s="118" t="s">
        <v>28</v>
      </c>
      <c r="F5" s="114" t="s">
        <v>29</v>
      </c>
      <c r="G5" s="114" t="s">
        <v>30</v>
      </c>
      <c r="H5" s="114" t="s">
        <v>31</v>
      </c>
      <c r="I5" s="114" t="s">
        <v>32</v>
      </c>
      <c r="J5" s="116" t="s">
        <v>33</v>
      </c>
      <c r="K5" s="26"/>
      <c r="L5" s="26"/>
      <c r="N5" s="100"/>
      <c r="O5" s="101"/>
      <c r="P5" s="102"/>
      <c r="Q5" s="118" t="s">
        <v>28</v>
      </c>
      <c r="R5" s="114" t="s">
        <v>29</v>
      </c>
      <c r="S5" s="114" t="s">
        <v>30</v>
      </c>
      <c r="T5" s="114" t="s">
        <v>31</v>
      </c>
      <c r="U5" s="114" t="s">
        <v>32</v>
      </c>
      <c r="V5" s="116" t="s">
        <v>33</v>
      </c>
    </row>
    <row r="6" spans="2:22" s="24" customFormat="1" x14ac:dyDescent="0.15">
      <c r="B6" s="103"/>
      <c r="C6" s="104"/>
      <c r="D6" s="105"/>
      <c r="E6" s="119"/>
      <c r="F6" s="120"/>
      <c r="G6" s="115"/>
      <c r="H6" s="115"/>
      <c r="I6" s="115"/>
      <c r="J6" s="117"/>
      <c r="K6" s="26"/>
      <c r="L6" s="26"/>
      <c r="N6" s="103"/>
      <c r="O6" s="104"/>
      <c r="P6" s="105"/>
      <c r="Q6" s="119"/>
      <c r="R6" s="120"/>
      <c r="S6" s="115"/>
      <c r="T6" s="115"/>
      <c r="U6" s="115"/>
      <c r="V6" s="117"/>
    </row>
    <row r="7" spans="2:22" s="24" customFormat="1" x14ac:dyDescent="0.15">
      <c r="B7" s="84" t="s">
        <v>0</v>
      </c>
      <c r="C7" s="85"/>
      <c r="D7" s="86"/>
      <c r="E7" s="73">
        <f>Q7/$Q$15*100</f>
        <v>13.973999490186081</v>
      </c>
      <c r="F7" s="74">
        <f>R7/$R$15*100</f>
        <v>14.977389535622832</v>
      </c>
      <c r="G7" s="74">
        <f>S7/$S$15*100</f>
        <v>15.427085417083417</v>
      </c>
      <c r="H7" s="74">
        <f>T7/$T$15*100</f>
        <v>19.10012472467691</v>
      </c>
      <c r="I7" s="74">
        <f>U7/$U$15*100</f>
        <v>22.557132444368218</v>
      </c>
      <c r="J7" s="75">
        <f>V7/$V$15*100</f>
        <v>25.847634025625609</v>
      </c>
      <c r="K7" s="26"/>
      <c r="L7" s="26"/>
      <c r="N7" s="84" t="s">
        <v>0</v>
      </c>
      <c r="O7" s="85"/>
      <c r="P7" s="86"/>
      <c r="Q7" s="64">
        <v>5482</v>
      </c>
      <c r="R7" s="65">
        <v>8247</v>
      </c>
      <c r="S7" s="70">
        <v>11568</v>
      </c>
      <c r="T7" s="65">
        <v>14395</v>
      </c>
      <c r="U7" s="65">
        <v>15783</v>
      </c>
      <c r="V7" s="71">
        <v>16764</v>
      </c>
    </row>
    <row r="8" spans="2:22" s="24" customFormat="1" x14ac:dyDescent="0.15">
      <c r="B8" s="84" t="s">
        <v>1</v>
      </c>
      <c r="C8" s="85"/>
      <c r="D8" s="86"/>
      <c r="E8" s="76">
        <f t="shared" ref="E8:E14" si="0">Q8/$Q$15*100</f>
        <v>64.08106041294927</v>
      </c>
      <c r="F8" s="77">
        <f t="shared" ref="F8:F14" si="1">R8/$R$15*100</f>
        <v>59.470061565842755</v>
      </c>
      <c r="G8" s="77">
        <f t="shared" ref="G8:G14" si="2">S8/$S$15*100</f>
        <v>58.423684736947394</v>
      </c>
      <c r="H8" s="77">
        <f t="shared" ref="H8:H14" si="3">T8/$T$15*100</f>
        <v>55.275588461640524</v>
      </c>
      <c r="I8" s="77">
        <f t="shared" ref="I8:I14" si="4">U8/$U$15*100</f>
        <v>50.935414254884307</v>
      </c>
      <c r="J8" s="78">
        <f t="shared" ref="J8:J14" si="5">V8/$V$15*100</f>
        <v>48.210678878147306</v>
      </c>
      <c r="K8" s="26"/>
      <c r="L8" s="26"/>
      <c r="N8" s="84" t="s">
        <v>1</v>
      </c>
      <c r="O8" s="85"/>
      <c r="P8" s="86"/>
      <c r="Q8" s="64">
        <v>25139</v>
      </c>
      <c r="R8" s="65">
        <v>32746</v>
      </c>
      <c r="S8" s="70">
        <v>43809</v>
      </c>
      <c r="T8" s="65">
        <v>41659</v>
      </c>
      <c r="U8" s="65">
        <v>35639</v>
      </c>
      <c r="V8" s="71">
        <v>31268</v>
      </c>
    </row>
    <row r="9" spans="2:22" s="24" customFormat="1" x14ac:dyDescent="0.15">
      <c r="B9" s="84" t="s">
        <v>18</v>
      </c>
      <c r="C9" s="85"/>
      <c r="D9" s="86"/>
      <c r="E9" s="76">
        <f t="shared" si="0"/>
        <v>5.4804996176395617</v>
      </c>
      <c r="F9" s="77">
        <f t="shared" si="1"/>
        <v>3.6231226050160728</v>
      </c>
      <c r="G9" s="77">
        <f t="shared" si="2"/>
        <v>2.8285657131426287</v>
      </c>
      <c r="H9" s="77">
        <f t="shared" si="3"/>
        <v>1.9066953268051907</v>
      </c>
      <c r="I9" s="77">
        <f t="shared" si="4"/>
        <v>1.5692663894010206</v>
      </c>
      <c r="J9" s="78">
        <f t="shared" si="5"/>
        <v>1.6713693201967406</v>
      </c>
      <c r="K9" s="26"/>
      <c r="L9" s="26"/>
      <c r="N9" s="84" t="s">
        <v>19</v>
      </c>
      <c r="O9" s="85"/>
      <c r="P9" s="86"/>
      <c r="Q9" s="64">
        <v>2150</v>
      </c>
      <c r="R9" s="65">
        <v>1995</v>
      </c>
      <c r="S9" s="70">
        <v>2121</v>
      </c>
      <c r="T9" s="65">
        <v>1437</v>
      </c>
      <c r="U9" s="65">
        <v>1098</v>
      </c>
      <c r="V9" s="71">
        <v>1084</v>
      </c>
    </row>
    <row r="10" spans="2:22" s="24" customFormat="1" x14ac:dyDescent="0.15">
      <c r="B10" s="97" t="s">
        <v>2</v>
      </c>
      <c r="C10" s="98"/>
      <c r="D10" s="99"/>
      <c r="E10" s="76">
        <f t="shared" si="0"/>
        <v>3.9994901860820802</v>
      </c>
      <c r="F10" s="77">
        <f t="shared" si="1"/>
        <v>4.0172166427546623</v>
      </c>
      <c r="G10" s="77">
        <f t="shared" si="2"/>
        <v>4.0554777622191107</v>
      </c>
      <c r="H10" s="77">
        <f t="shared" si="3"/>
        <v>4.8019000610354805</v>
      </c>
      <c r="I10" s="77">
        <f t="shared" si="4"/>
        <v>5.862596292643885</v>
      </c>
      <c r="J10" s="78">
        <f t="shared" si="5"/>
        <v>7.0447291734122759</v>
      </c>
      <c r="K10" s="26"/>
      <c r="L10" s="26"/>
      <c r="N10" s="97" t="s">
        <v>2</v>
      </c>
      <c r="O10" s="98"/>
      <c r="P10" s="99"/>
      <c r="Q10" s="64">
        <v>1569</v>
      </c>
      <c r="R10" s="65">
        <v>2212</v>
      </c>
      <c r="S10" s="70">
        <v>3041</v>
      </c>
      <c r="T10" s="65">
        <v>3619</v>
      </c>
      <c r="U10" s="65">
        <v>4102</v>
      </c>
      <c r="V10" s="71">
        <v>4569</v>
      </c>
    </row>
    <row r="11" spans="2:22" s="24" customFormat="1" x14ac:dyDescent="0.15">
      <c r="B11" s="84" t="s">
        <v>3</v>
      </c>
      <c r="C11" s="85"/>
      <c r="D11" s="86"/>
      <c r="E11" s="76">
        <f t="shared" si="0"/>
        <v>5.3275554422635736</v>
      </c>
      <c r="F11" s="77">
        <f t="shared" si="1"/>
        <v>10.331801754354103</v>
      </c>
      <c r="G11" s="77">
        <f t="shared" si="2"/>
        <v>11.298259651930385</v>
      </c>
      <c r="H11" s="77">
        <f t="shared" si="3"/>
        <v>8.6046758485258596</v>
      </c>
      <c r="I11" s="77">
        <f t="shared" si="4"/>
        <v>6.4056939501779357</v>
      </c>
      <c r="J11" s="78">
        <f t="shared" si="5"/>
        <v>5.9392201304408161</v>
      </c>
      <c r="K11" s="26"/>
      <c r="L11" s="26"/>
      <c r="N11" s="84" t="s">
        <v>3</v>
      </c>
      <c r="O11" s="85"/>
      <c r="P11" s="86"/>
      <c r="Q11" s="64">
        <v>2090</v>
      </c>
      <c r="R11" s="65">
        <v>5689</v>
      </c>
      <c r="S11" s="70">
        <v>8472</v>
      </c>
      <c r="T11" s="65">
        <v>6485</v>
      </c>
      <c r="U11" s="65">
        <v>4482</v>
      </c>
      <c r="V11" s="71">
        <v>3852</v>
      </c>
    </row>
    <row r="12" spans="2:22" s="24" customFormat="1" x14ac:dyDescent="0.15">
      <c r="B12" s="84" t="s">
        <v>4</v>
      </c>
      <c r="C12" s="85"/>
      <c r="D12" s="86"/>
      <c r="E12" s="76">
        <f t="shared" si="0"/>
        <v>3.0614325771093553</v>
      </c>
      <c r="F12" s="77">
        <f t="shared" si="1"/>
        <v>3.1654650128035158</v>
      </c>
      <c r="G12" s="77">
        <f t="shared" si="2"/>
        <v>2.4098152963926118</v>
      </c>
      <c r="H12" s="77">
        <f t="shared" si="3"/>
        <v>2.5555290183902555</v>
      </c>
      <c r="I12" s="77">
        <f t="shared" si="4"/>
        <v>2.322457088139033</v>
      </c>
      <c r="J12" s="78">
        <f t="shared" si="5"/>
        <v>1.6590344912653994</v>
      </c>
      <c r="K12" s="26"/>
      <c r="L12" s="26"/>
      <c r="N12" s="84" t="s">
        <v>4</v>
      </c>
      <c r="O12" s="85"/>
      <c r="P12" s="86"/>
      <c r="Q12" s="64">
        <v>1201</v>
      </c>
      <c r="R12" s="65">
        <v>1743</v>
      </c>
      <c r="S12" s="70">
        <v>1807</v>
      </c>
      <c r="T12" s="65">
        <v>1926</v>
      </c>
      <c r="U12" s="65">
        <v>1625</v>
      </c>
      <c r="V12" s="71">
        <v>1076</v>
      </c>
    </row>
    <row r="13" spans="2:22" s="24" customFormat="1" x14ac:dyDescent="0.15">
      <c r="B13" s="84" t="s">
        <v>5</v>
      </c>
      <c r="C13" s="85"/>
      <c r="D13" s="86"/>
      <c r="E13" s="76">
        <f t="shared" si="0"/>
        <v>0.4511853173591639</v>
      </c>
      <c r="F13" s="77">
        <f t="shared" si="1"/>
        <v>0.55935927937090246</v>
      </c>
      <c r="G13" s="77">
        <f t="shared" si="2"/>
        <v>0.48142961925718475</v>
      </c>
      <c r="H13" s="77">
        <f t="shared" si="3"/>
        <v>0.62495024281506251</v>
      </c>
      <c r="I13" s="77">
        <f t="shared" si="4"/>
        <v>0.86466863896868618</v>
      </c>
      <c r="J13" s="78">
        <f t="shared" si="5"/>
        <v>0.88964953667298829</v>
      </c>
      <c r="K13" s="26"/>
      <c r="L13" s="26"/>
      <c r="N13" s="84" t="s">
        <v>5</v>
      </c>
      <c r="O13" s="85"/>
      <c r="P13" s="86"/>
      <c r="Q13" s="64">
        <v>177</v>
      </c>
      <c r="R13" s="65">
        <v>308</v>
      </c>
      <c r="S13" s="70">
        <v>361</v>
      </c>
      <c r="T13" s="65">
        <v>471</v>
      </c>
      <c r="U13" s="65">
        <v>605</v>
      </c>
      <c r="V13" s="71">
        <v>577</v>
      </c>
    </row>
    <row r="14" spans="2:22" s="24" customFormat="1" x14ac:dyDescent="0.15">
      <c r="B14" s="87" t="s">
        <v>6</v>
      </c>
      <c r="C14" s="88"/>
      <c r="D14" s="89"/>
      <c r="E14" s="79">
        <f t="shared" si="0"/>
        <v>3.6247769564109098</v>
      </c>
      <c r="F14" s="80">
        <f t="shared" si="1"/>
        <v>3.8555836042351488</v>
      </c>
      <c r="G14" s="80">
        <f t="shared" si="2"/>
        <v>5.0756818030272726</v>
      </c>
      <c r="H14" s="80">
        <f t="shared" si="3"/>
        <v>7.130536316110712</v>
      </c>
      <c r="I14" s="80">
        <f t="shared" si="4"/>
        <v>9.4827709414169128</v>
      </c>
      <c r="J14" s="81">
        <f t="shared" si="5"/>
        <v>8.7376844442388641</v>
      </c>
      <c r="N14" s="87" t="s">
        <v>6</v>
      </c>
      <c r="O14" s="88"/>
      <c r="P14" s="89"/>
      <c r="Q14" s="66">
        <v>1422</v>
      </c>
      <c r="R14" s="67">
        <v>2123</v>
      </c>
      <c r="S14" s="67">
        <v>3806</v>
      </c>
      <c r="T14" s="67">
        <v>5374</v>
      </c>
      <c r="U14" s="67">
        <v>6635</v>
      </c>
      <c r="V14" s="82">
        <v>5667</v>
      </c>
    </row>
    <row r="15" spans="2:22" s="24" customFormat="1" x14ac:dyDescent="0.15">
      <c r="B15" s="15" t="s">
        <v>14</v>
      </c>
      <c r="C15" s="26"/>
      <c r="D15" s="26"/>
      <c r="E15" s="26"/>
      <c r="F15" s="26"/>
      <c r="G15" s="26"/>
      <c r="H15" s="26"/>
      <c r="I15" s="26"/>
      <c r="N15" s="90" t="s">
        <v>21</v>
      </c>
      <c r="O15" s="91"/>
      <c r="P15" s="92"/>
      <c r="Q15" s="68">
        <f>SUM(Q7:Q14)</f>
        <v>39230</v>
      </c>
      <c r="R15" s="69">
        <f t="shared" ref="R15:V15" si="6">SUM(R7:R14)</f>
        <v>55063</v>
      </c>
      <c r="S15" s="69">
        <f>SUM(S7:S14)</f>
        <v>74985</v>
      </c>
      <c r="T15" s="69">
        <f t="shared" si="6"/>
        <v>75366</v>
      </c>
      <c r="U15" s="69">
        <f t="shared" si="6"/>
        <v>69969</v>
      </c>
      <c r="V15" s="72">
        <f t="shared" si="6"/>
        <v>64857</v>
      </c>
    </row>
    <row r="16" spans="2:22" s="24" customFormat="1" x14ac:dyDescent="0.15">
      <c r="B16" s="21" t="s">
        <v>40</v>
      </c>
      <c r="C16" s="26"/>
      <c r="D16" s="26"/>
      <c r="E16" s="26"/>
      <c r="F16" s="26"/>
      <c r="H16" s="26"/>
      <c r="I16" s="26"/>
      <c r="N16" s="1"/>
      <c r="O16" s="1"/>
      <c r="P16" s="1"/>
      <c r="Q16" s="5"/>
      <c r="R16" s="5"/>
      <c r="S16" s="5"/>
      <c r="T16" s="5"/>
      <c r="U16" s="5"/>
      <c r="V16" s="7"/>
    </row>
    <row r="17" spans="2:22" s="24" customFormat="1" x14ac:dyDescent="0.15">
      <c r="B17" s="83" t="s">
        <v>39</v>
      </c>
      <c r="C17" s="26"/>
      <c r="D17" s="26"/>
      <c r="E17" s="26"/>
      <c r="F17" s="26"/>
      <c r="G17" s="26"/>
      <c r="H17" s="26"/>
      <c r="I17" s="26"/>
      <c r="J17" s="23" t="s">
        <v>8</v>
      </c>
      <c r="N17" s="10"/>
      <c r="O17" s="10"/>
      <c r="P17" s="10"/>
      <c r="Q17" s="18"/>
      <c r="R17" s="18"/>
      <c r="S17" s="18"/>
      <c r="T17" s="18"/>
      <c r="U17" s="18"/>
      <c r="V17" s="28"/>
    </row>
    <row r="18" spans="2:22" s="24" customFormat="1" x14ac:dyDescent="0.15">
      <c r="B18" s="26"/>
      <c r="C18" s="26"/>
      <c r="D18" s="26"/>
      <c r="E18" s="26"/>
      <c r="F18" s="26"/>
      <c r="G18" s="26"/>
      <c r="H18" s="26"/>
      <c r="I18" s="26"/>
      <c r="N18" s="11"/>
      <c r="O18" s="11"/>
      <c r="P18" s="11"/>
      <c r="Q18" s="18"/>
      <c r="R18" s="19"/>
      <c r="S18" s="18"/>
      <c r="T18" s="18"/>
      <c r="U18" s="18"/>
      <c r="V18" s="18"/>
    </row>
    <row r="19" spans="2:22" s="24" customFormat="1" x14ac:dyDescent="0.15">
      <c r="B19" s="26"/>
      <c r="C19" s="26"/>
      <c r="D19" s="26"/>
      <c r="E19" s="26"/>
      <c r="F19" s="26"/>
      <c r="G19" s="26"/>
      <c r="H19" s="26"/>
      <c r="I19" s="26"/>
      <c r="N19" s="11"/>
      <c r="O19" s="11"/>
      <c r="P19" s="11"/>
      <c r="Q19" s="18"/>
      <c r="R19" s="19"/>
      <c r="S19" s="18"/>
      <c r="T19" s="18"/>
      <c r="U19" s="18"/>
      <c r="V19" s="18"/>
    </row>
    <row r="20" spans="2:22" s="24" customFormat="1" x14ac:dyDescent="0.15">
      <c r="B20" s="26"/>
      <c r="C20" s="26"/>
      <c r="D20" s="26"/>
      <c r="E20" s="26"/>
      <c r="F20" s="26"/>
      <c r="G20" s="26"/>
      <c r="H20" s="26"/>
      <c r="I20" s="26"/>
      <c r="N20" s="11"/>
      <c r="O20" s="11"/>
      <c r="P20" s="11"/>
      <c r="Q20" s="8"/>
      <c r="R20" s="8"/>
      <c r="S20" s="8"/>
      <c r="T20" s="8"/>
      <c r="U20" s="8"/>
      <c r="V20" s="8"/>
    </row>
    <row r="21" spans="2:22" s="24" customFormat="1" x14ac:dyDescent="0.15">
      <c r="B21" s="26"/>
      <c r="C21" s="26"/>
      <c r="D21" s="26"/>
      <c r="E21" s="26"/>
      <c r="F21" s="26"/>
      <c r="G21" s="26"/>
      <c r="H21" s="26"/>
      <c r="I21" s="26"/>
      <c r="N21" s="11"/>
      <c r="O21" s="11"/>
      <c r="P21" s="11"/>
      <c r="Q21" s="2"/>
      <c r="R21" s="2"/>
      <c r="S21" s="2"/>
      <c r="T21" s="2"/>
      <c r="U21" s="2"/>
      <c r="V21" s="2"/>
    </row>
    <row r="22" spans="2:22" s="24" customFormat="1" x14ac:dyDescent="0.15">
      <c r="B22" s="26"/>
      <c r="C22" s="26"/>
      <c r="D22" s="26"/>
      <c r="E22" s="26"/>
      <c r="F22" s="26"/>
      <c r="G22" s="26"/>
      <c r="H22" s="26"/>
      <c r="I22" s="26"/>
      <c r="N22" s="11"/>
      <c r="O22" s="11"/>
      <c r="P22" s="11"/>
      <c r="Q22" s="2"/>
      <c r="R22" s="2"/>
      <c r="S22" s="2"/>
      <c r="T22" s="2"/>
      <c r="U22" s="2"/>
      <c r="V22" s="2"/>
    </row>
    <row r="23" spans="2:22" s="24" customFormat="1" x14ac:dyDescent="0.15">
      <c r="B23" s="26"/>
      <c r="C23" s="26"/>
      <c r="D23" s="26"/>
      <c r="E23" s="26"/>
      <c r="F23" s="26"/>
      <c r="G23" s="26"/>
      <c r="H23" s="26"/>
      <c r="I23" s="26"/>
      <c r="N23" s="11"/>
      <c r="O23" s="11"/>
      <c r="P23" s="11"/>
      <c r="Q23" s="2"/>
      <c r="R23" s="2"/>
      <c r="S23" s="2"/>
      <c r="T23" s="2"/>
      <c r="U23" s="2"/>
      <c r="V23" s="2"/>
    </row>
    <row r="24" spans="2:22" s="24" customFormat="1" x14ac:dyDescent="0.15">
      <c r="B24" s="26"/>
      <c r="C24" s="26"/>
      <c r="D24" s="26"/>
      <c r="E24" s="26"/>
      <c r="F24" s="26"/>
      <c r="G24" s="26"/>
      <c r="H24" s="26"/>
      <c r="I24" s="26"/>
      <c r="N24" s="11"/>
      <c r="O24" s="11"/>
      <c r="P24" s="11"/>
      <c r="Q24" s="2"/>
      <c r="R24" s="2"/>
      <c r="S24" s="2"/>
      <c r="T24" s="2"/>
      <c r="U24" s="2"/>
      <c r="V24" s="2"/>
    </row>
    <row r="25" spans="2:22" s="24" customFormat="1" x14ac:dyDescent="0.15">
      <c r="B25" s="26"/>
      <c r="C25" s="26"/>
      <c r="D25" s="26"/>
      <c r="E25" s="26"/>
      <c r="F25" s="26"/>
      <c r="G25" s="26"/>
      <c r="H25" s="26"/>
      <c r="I25" s="26"/>
      <c r="N25" s="11"/>
      <c r="O25" s="11"/>
      <c r="P25" s="11"/>
      <c r="Q25" s="2"/>
      <c r="R25" s="2"/>
      <c r="S25" s="2"/>
      <c r="T25" s="2"/>
      <c r="U25" s="2"/>
      <c r="V25" s="2"/>
    </row>
    <row r="26" spans="2:22" s="24" customFormat="1" x14ac:dyDescent="0.15">
      <c r="B26" s="26"/>
      <c r="C26" s="26"/>
      <c r="D26" s="26"/>
      <c r="E26" s="26"/>
      <c r="F26" s="26"/>
      <c r="G26" s="26"/>
      <c r="H26" s="26"/>
      <c r="I26" s="26"/>
      <c r="N26" s="11"/>
      <c r="O26" s="11"/>
      <c r="P26" s="11"/>
      <c r="Q26" s="2"/>
      <c r="R26" s="2"/>
      <c r="S26" s="2"/>
      <c r="T26" s="2"/>
      <c r="U26" s="2"/>
      <c r="V26" s="2"/>
    </row>
    <row r="27" spans="2:22" s="24" customFormat="1" x14ac:dyDescent="0.15">
      <c r="B27" s="26"/>
      <c r="C27" s="26"/>
      <c r="D27" s="26"/>
      <c r="E27" s="26"/>
      <c r="F27" s="26"/>
      <c r="G27" s="26"/>
      <c r="H27" s="26"/>
      <c r="I27" s="26"/>
      <c r="N27" s="11"/>
      <c r="O27" s="11"/>
      <c r="P27" s="11"/>
      <c r="Q27" s="2"/>
      <c r="R27" s="2"/>
      <c r="S27" s="2"/>
      <c r="T27" s="2"/>
      <c r="U27" s="2"/>
      <c r="V27" s="2"/>
    </row>
    <row r="28" spans="2:22" s="24" customFormat="1" x14ac:dyDescent="0.15">
      <c r="B28" s="26"/>
      <c r="C28" s="26"/>
      <c r="D28" s="26"/>
      <c r="E28" s="26"/>
      <c r="F28" s="26"/>
      <c r="G28" s="26"/>
      <c r="H28" s="26"/>
      <c r="I28" s="26"/>
      <c r="N28" s="11"/>
      <c r="O28" s="11"/>
      <c r="P28" s="11"/>
      <c r="Q28" s="2"/>
      <c r="R28" s="2"/>
      <c r="S28" s="2"/>
      <c r="T28" s="2"/>
      <c r="U28" s="2"/>
      <c r="V28" s="2"/>
    </row>
    <row r="29" spans="2:22" s="24" customFormat="1" x14ac:dyDescent="0.15">
      <c r="B29" s="18"/>
      <c r="C29" s="18"/>
      <c r="D29" s="18"/>
      <c r="E29" s="18"/>
      <c r="F29" s="18"/>
      <c r="G29" s="18"/>
      <c r="H29" s="18"/>
      <c r="I29" s="18"/>
      <c r="N29" s="11"/>
      <c r="O29" s="11"/>
      <c r="P29" s="11"/>
      <c r="Q29" s="2"/>
      <c r="R29" s="2"/>
      <c r="S29" s="2"/>
      <c r="T29" s="2"/>
      <c r="U29" s="2"/>
      <c r="V29" s="2"/>
    </row>
    <row r="30" spans="2:22" s="24" customFormat="1" x14ac:dyDescent="0.15">
      <c r="B30" s="18"/>
      <c r="C30" s="18"/>
      <c r="D30" s="18"/>
      <c r="E30" s="18"/>
      <c r="F30" s="18"/>
      <c r="G30" s="18"/>
      <c r="H30" s="18"/>
      <c r="I30" s="18"/>
      <c r="N30" s="11"/>
      <c r="O30" s="11"/>
      <c r="P30" s="11"/>
      <c r="Q30" s="2"/>
      <c r="R30" s="2"/>
      <c r="S30" s="2"/>
      <c r="T30" s="2"/>
      <c r="U30" s="2"/>
      <c r="V30" s="2"/>
    </row>
    <row r="31" spans="2:22" s="24" customFormat="1" x14ac:dyDescent="0.15">
      <c r="B31" s="18"/>
      <c r="C31" s="18"/>
      <c r="D31" s="18"/>
      <c r="E31" s="18"/>
      <c r="F31" s="18"/>
      <c r="G31" s="18"/>
      <c r="H31" s="18"/>
      <c r="I31" s="18"/>
      <c r="N31" s="11"/>
      <c r="O31" s="11"/>
      <c r="P31" s="11"/>
      <c r="Q31" s="2"/>
      <c r="R31" s="2"/>
      <c r="S31" s="2"/>
      <c r="T31" s="2"/>
      <c r="U31" s="2"/>
      <c r="V31" s="2"/>
    </row>
    <row r="32" spans="2:22" s="24" customFormat="1" x14ac:dyDescent="0.15">
      <c r="B32" s="18"/>
      <c r="C32" s="18"/>
      <c r="D32" s="18"/>
      <c r="E32" s="18"/>
      <c r="F32" s="18"/>
      <c r="G32" s="18"/>
      <c r="H32" s="18"/>
      <c r="I32" s="18"/>
      <c r="N32" s="11"/>
      <c r="O32" s="11"/>
      <c r="P32" s="11"/>
      <c r="Q32" s="2"/>
      <c r="R32" s="2"/>
      <c r="S32" s="2"/>
      <c r="T32" s="2"/>
      <c r="U32" s="2"/>
      <c r="V32" s="2"/>
    </row>
    <row r="33" spans="2:22" s="24" customFormat="1" x14ac:dyDescent="0.15">
      <c r="B33" s="18"/>
      <c r="C33" s="18"/>
      <c r="D33" s="18"/>
      <c r="E33" s="18"/>
      <c r="F33" s="18"/>
      <c r="G33" s="18"/>
      <c r="H33" s="18"/>
      <c r="I33" s="18"/>
      <c r="N33" s="11"/>
      <c r="O33" s="11"/>
      <c r="P33" s="11"/>
      <c r="Q33" s="2"/>
      <c r="R33" s="2"/>
      <c r="S33" s="2"/>
      <c r="T33" s="2"/>
      <c r="U33" s="2"/>
      <c r="V33" s="2"/>
    </row>
    <row r="34" spans="2:22" s="24" customFormat="1" x14ac:dyDescent="0.15">
      <c r="B34" s="18"/>
      <c r="C34" s="18"/>
      <c r="D34" s="18"/>
      <c r="E34" s="18"/>
      <c r="F34" s="18"/>
      <c r="G34" s="18"/>
      <c r="H34" s="18"/>
      <c r="I34" s="18"/>
      <c r="N34" s="11"/>
      <c r="O34" s="11"/>
      <c r="P34" s="11"/>
      <c r="Q34" s="2"/>
      <c r="R34" s="2"/>
      <c r="S34" s="2"/>
      <c r="T34" s="2"/>
      <c r="U34" s="2"/>
      <c r="V34" s="2"/>
    </row>
    <row r="35" spans="2:22" s="24" customFormat="1" x14ac:dyDescent="0.15">
      <c r="N35" s="11"/>
      <c r="O35" s="11"/>
      <c r="P35" s="11"/>
      <c r="Q35" s="2"/>
      <c r="R35" s="2"/>
      <c r="S35" s="2"/>
      <c r="T35" s="2"/>
      <c r="U35" s="2"/>
      <c r="V35" s="2"/>
    </row>
    <row r="36" spans="2:22" s="24" customFormat="1" x14ac:dyDescent="0.15">
      <c r="N36" s="12"/>
      <c r="O36" s="12"/>
      <c r="P36" s="12"/>
      <c r="Q36" s="2"/>
      <c r="R36" s="2"/>
      <c r="S36" s="2"/>
      <c r="T36" s="2"/>
      <c r="U36" s="2"/>
      <c r="V36" s="2"/>
    </row>
    <row r="37" spans="2:22" x14ac:dyDescent="0.15">
      <c r="B37" s="24"/>
      <c r="C37" s="24"/>
      <c r="D37" s="24"/>
      <c r="E37" s="24"/>
      <c r="F37" s="24"/>
      <c r="G37" s="24"/>
      <c r="H37" s="24"/>
      <c r="I37" s="24"/>
      <c r="J37" s="24"/>
      <c r="N37" s="12"/>
      <c r="O37" s="12"/>
      <c r="P37" s="12"/>
    </row>
    <row r="38" spans="2:22" x14ac:dyDescent="0.15">
      <c r="N38" s="10"/>
      <c r="O38" s="10"/>
      <c r="P38" s="10"/>
    </row>
    <row r="39" spans="2:22" x14ac:dyDescent="0.15">
      <c r="N39" s="10"/>
      <c r="O39" s="10"/>
      <c r="P39" s="10"/>
    </row>
  </sheetData>
  <mergeCells count="31">
    <mergeCell ref="B12:D12"/>
    <mergeCell ref="B13:D13"/>
    <mergeCell ref="B14:D14"/>
    <mergeCell ref="J5:J6"/>
    <mergeCell ref="B7:D7"/>
    <mergeCell ref="B8:D8"/>
    <mergeCell ref="B9:D9"/>
    <mergeCell ref="B10:D10"/>
    <mergeCell ref="B11:D11"/>
    <mergeCell ref="B5:D6"/>
    <mergeCell ref="E5:E6"/>
    <mergeCell ref="F5:F6"/>
    <mergeCell ref="G5:G6"/>
    <mergeCell ref="H5:H6"/>
    <mergeCell ref="I5:I6"/>
    <mergeCell ref="U5:U6"/>
    <mergeCell ref="V5:V6"/>
    <mergeCell ref="N7:P7"/>
    <mergeCell ref="N8:P8"/>
    <mergeCell ref="N9:P9"/>
    <mergeCell ref="N5:P6"/>
    <mergeCell ref="Q5:Q6"/>
    <mergeCell ref="R5:R6"/>
    <mergeCell ref="S5:S6"/>
    <mergeCell ref="T5:T6"/>
    <mergeCell ref="N15:P15"/>
    <mergeCell ref="N10:P10"/>
    <mergeCell ref="N11:P11"/>
    <mergeCell ref="N12:P12"/>
    <mergeCell ref="N13:P13"/>
    <mergeCell ref="N14:P14"/>
  </mergeCells>
  <phoneticPr fontId="10"/>
  <pageMargins left="0.59055118110236215" right="0" top="0.59055118110236215" bottom="0" header="0" footer="0"/>
  <pageSetup paperSize="9" pageOrder="overThenDown" orientation="portrait" horizontalDpi="4294967294" verticalDpi="400" r:id="rId1"/>
  <headerFooter alignWithMargins="0"/>
  <rowBreaks count="2" manualBreakCount="2">
    <brk id="105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データ表 (2019)</vt:lpstr>
      <vt:lpstr>データ表 (2014)</vt:lpstr>
      <vt:lpstr>データ表 (2009)</vt:lpstr>
      <vt:lpstr>データ表 (2004)</vt:lpstr>
      <vt:lpstr>データ表（1999）</vt:lpstr>
      <vt:lpstr>'データ表 (2004)'!Print_Area</vt:lpstr>
      <vt:lpstr>'データ表 (2009)'!Print_Area</vt:lpstr>
      <vt:lpstr>'データ表 (2014)'!Print_Area</vt:lpstr>
      <vt:lpstr>'データ表 (2019)'!Print_Area</vt:lpstr>
      <vt:lpstr>'データ表（1999）'!Print_Area</vt:lpstr>
    </vt:vector>
  </TitlesOfParts>
  <Company>総務庁統計局・統計センター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fukiyama</dc:creator>
  <cp:lastModifiedBy>Windows User</cp:lastModifiedBy>
  <cp:lastPrinted>2014-09-12T00:45:09Z</cp:lastPrinted>
  <dcterms:created xsi:type="dcterms:W3CDTF">2000-12-08T04:08:27Z</dcterms:created>
  <dcterms:modified xsi:type="dcterms:W3CDTF">2022-03-07T05:05:06Z</dcterms:modified>
</cp:coreProperties>
</file>